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Treasury\Yaroshenko\"/>
    </mc:Choice>
  </mc:AlternateContent>
  <bookViews>
    <workbookView xWindow="0" yWindow="0" windowWidth="28800" windowHeight="12216" activeTab="3"/>
  </bookViews>
  <sheets>
    <sheet name="Кредит_бакалавр_36 місяців" sheetId="5" r:id="rId1"/>
    <sheet name="Кредит_бакалавр_48 місяців" sheetId="4" r:id="rId2"/>
    <sheet name="Кредит_бакалавр_60 місяців" sheetId="2" r:id="rId3"/>
    <sheet name="Кредит_магістр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5" l="1"/>
  <c r="D1" i="3"/>
  <c r="E17" i="5" l="1"/>
  <c r="D17" i="5" s="1"/>
  <c r="P57" i="5"/>
  <c r="O57" i="5"/>
  <c r="N57" i="5"/>
  <c r="M57" i="5"/>
  <c r="L57" i="5"/>
  <c r="K57" i="5"/>
  <c r="J57" i="5"/>
  <c r="I57" i="5"/>
  <c r="H57" i="5"/>
  <c r="G57" i="5"/>
  <c r="R56" i="5"/>
  <c r="Q56" i="5"/>
  <c r="R55" i="5"/>
  <c r="Q55" i="5"/>
  <c r="R54" i="5"/>
  <c r="Q54" i="5"/>
  <c r="R53" i="5"/>
  <c r="Q53" i="5"/>
  <c r="R52" i="5"/>
  <c r="Q52" i="5"/>
  <c r="R51" i="5"/>
  <c r="Q51" i="5"/>
  <c r="R50" i="5"/>
  <c r="Q50" i="5"/>
  <c r="R49" i="5"/>
  <c r="Q49" i="5"/>
  <c r="R48" i="5"/>
  <c r="Q48" i="5"/>
  <c r="R47" i="5"/>
  <c r="Q47" i="5"/>
  <c r="R46" i="5"/>
  <c r="Q46" i="5"/>
  <c r="R45" i="5"/>
  <c r="Q45" i="5"/>
  <c r="R44" i="5"/>
  <c r="Q44" i="5"/>
  <c r="R43" i="5"/>
  <c r="Q43" i="5"/>
  <c r="R42" i="5"/>
  <c r="Q42" i="5"/>
  <c r="R41" i="5"/>
  <c r="Q41" i="5"/>
  <c r="R40" i="5"/>
  <c r="Q40" i="5"/>
  <c r="R39" i="5"/>
  <c r="Q39" i="5"/>
  <c r="R38" i="5"/>
  <c r="Q38" i="5"/>
  <c r="R37" i="5"/>
  <c r="Q37" i="5"/>
  <c r="R36" i="5"/>
  <c r="Q36" i="5"/>
  <c r="R35" i="5"/>
  <c r="Q35" i="5"/>
  <c r="R34" i="5"/>
  <c r="Q34" i="5"/>
  <c r="R33" i="5"/>
  <c r="Q33" i="5"/>
  <c r="R32" i="5"/>
  <c r="Q32" i="5"/>
  <c r="R31" i="5"/>
  <c r="Q31" i="5"/>
  <c r="R30" i="5"/>
  <c r="Q30" i="5"/>
  <c r="R29" i="5"/>
  <c r="Q29" i="5"/>
  <c r="R28" i="5"/>
  <c r="Q28" i="5"/>
  <c r="R27" i="5"/>
  <c r="Q27" i="5"/>
  <c r="R26" i="5"/>
  <c r="Q26" i="5"/>
  <c r="R25" i="5"/>
  <c r="Q25" i="5"/>
  <c r="R24" i="5"/>
  <c r="Q24" i="5"/>
  <c r="R23" i="5"/>
  <c r="Q23" i="5"/>
  <c r="R22" i="5"/>
  <c r="Q22" i="5"/>
  <c r="R21" i="5"/>
  <c r="Q21" i="5"/>
  <c r="R20" i="5"/>
  <c r="Q20" i="5"/>
  <c r="R19" i="5"/>
  <c r="Q19" i="5"/>
  <c r="R18" i="5"/>
  <c r="Q18" i="5"/>
  <c r="D2" i="5"/>
  <c r="B17" i="5" s="1"/>
  <c r="B18" i="5" s="1"/>
  <c r="C18" i="5" s="1"/>
  <c r="E17" i="4"/>
  <c r="D17" i="4" s="1"/>
  <c r="P71" i="4"/>
  <c r="O71" i="4"/>
  <c r="N71" i="4"/>
  <c r="M71" i="4"/>
  <c r="L71" i="4"/>
  <c r="K71" i="4"/>
  <c r="J71" i="4"/>
  <c r="I71" i="4"/>
  <c r="H71" i="4"/>
  <c r="G71" i="4"/>
  <c r="R70" i="4"/>
  <c r="Q70" i="4"/>
  <c r="R69" i="4"/>
  <c r="Q69" i="4"/>
  <c r="R68" i="4"/>
  <c r="Q68" i="4"/>
  <c r="R67" i="4"/>
  <c r="Q67" i="4"/>
  <c r="R66" i="4"/>
  <c r="Q66" i="4"/>
  <c r="R65" i="4"/>
  <c r="Q65" i="4"/>
  <c r="R64" i="4"/>
  <c r="Q64" i="4"/>
  <c r="R63" i="4"/>
  <c r="Q63" i="4"/>
  <c r="R62" i="4"/>
  <c r="Q62" i="4"/>
  <c r="R61" i="4"/>
  <c r="Q61" i="4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D1" i="4"/>
  <c r="D2" i="4" s="1"/>
  <c r="B17" i="4" s="1"/>
  <c r="S18" i="5" l="1"/>
  <c r="S19" i="5" s="1"/>
  <c r="T19" i="5"/>
  <c r="T18" i="5"/>
  <c r="B19" i="5"/>
  <c r="S18" i="4"/>
  <c r="B18" i="4"/>
  <c r="T18" i="4"/>
  <c r="E17" i="2"/>
  <c r="D17" i="2" s="1"/>
  <c r="E17" i="3"/>
  <c r="D17" i="3" s="1"/>
  <c r="D2" i="3"/>
  <c r="B17" i="3" s="1"/>
  <c r="T18" i="3" s="1"/>
  <c r="Q45" i="3"/>
  <c r="R45" i="3"/>
  <c r="P56" i="3"/>
  <c r="O56" i="3"/>
  <c r="N56" i="3"/>
  <c r="M56" i="3"/>
  <c r="L56" i="3"/>
  <c r="K56" i="3"/>
  <c r="J56" i="3"/>
  <c r="I56" i="3"/>
  <c r="H56" i="3"/>
  <c r="G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4" i="2"/>
  <c r="R64" i="2"/>
  <c r="Q65" i="2"/>
  <c r="R65" i="2"/>
  <c r="Q66" i="2"/>
  <c r="R66" i="2"/>
  <c r="Q67" i="2"/>
  <c r="R67" i="2"/>
  <c r="Q68" i="2"/>
  <c r="R68" i="2"/>
  <c r="Q69" i="2"/>
  <c r="R69" i="2"/>
  <c r="Q70" i="2"/>
  <c r="R70" i="2"/>
  <c r="Q71" i="2"/>
  <c r="R71" i="2"/>
  <c r="Q72" i="2"/>
  <c r="R72" i="2"/>
  <c r="Q73" i="2"/>
  <c r="R73" i="2"/>
  <c r="Q74" i="2"/>
  <c r="R74" i="2"/>
  <c r="Q75" i="2"/>
  <c r="R75" i="2"/>
  <c r="Q76" i="2"/>
  <c r="R76" i="2"/>
  <c r="Q77" i="2"/>
  <c r="R77" i="2"/>
  <c r="Q78" i="2"/>
  <c r="R78" i="2"/>
  <c r="Q79" i="2"/>
  <c r="R79" i="2"/>
  <c r="Q80" i="2"/>
  <c r="R80" i="2"/>
  <c r="Q81" i="2"/>
  <c r="R81" i="2"/>
  <c r="Q82" i="2"/>
  <c r="R82" i="2"/>
  <c r="Q83" i="2"/>
  <c r="R83" i="2"/>
  <c r="Q84" i="2"/>
  <c r="R84" i="2"/>
  <c r="D1" i="2"/>
  <c r="D2" i="2" s="1"/>
  <c r="F18" i="5" l="1"/>
  <c r="D18" i="5" s="1"/>
  <c r="T20" i="5"/>
  <c r="B20" i="5"/>
  <c r="S20" i="5"/>
  <c r="C19" i="5"/>
  <c r="F19" i="5" s="1"/>
  <c r="D19" i="5" s="1"/>
  <c r="B19" i="4"/>
  <c r="S19" i="4"/>
  <c r="C18" i="4"/>
  <c r="F18" i="4" s="1"/>
  <c r="D18" i="4" s="1"/>
  <c r="T19" i="4"/>
  <c r="B18" i="3"/>
  <c r="C18" i="3" s="1"/>
  <c r="B17" i="2"/>
  <c r="R18" i="2"/>
  <c r="Q18" i="2"/>
  <c r="B21" i="5" l="1"/>
  <c r="C20" i="5"/>
  <c r="F20" i="5" s="1"/>
  <c r="D20" i="5" s="1"/>
  <c r="S21" i="5"/>
  <c r="T21" i="5"/>
  <c r="S20" i="4"/>
  <c r="T20" i="4"/>
  <c r="B20" i="4"/>
  <c r="C19" i="4"/>
  <c r="F19" i="4" s="1"/>
  <c r="D19" i="4" s="1"/>
  <c r="S18" i="3"/>
  <c r="S19" i="3" s="1"/>
  <c r="F18" i="3"/>
  <c r="T19" i="3"/>
  <c r="B19" i="3"/>
  <c r="H85" i="2"/>
  <c r="J85" i="2"/>
  <c r="K85" i="2"/>
  <c r="L85" i="2"/>
  <c r="M85" i="2"/>
  <c r="N85" i="2"/>
  <c r="P85" i="2"/>
  <c r="T22" i="5" l="1"/>
  <c r="S22" i="5"/>
  <c r="C21" i="5"/>
  <c r="F21" i="5" s="1"/>
  <c r="D21" i="5" s="1"/>
  <c r="B22" i="5"/>
  <c r="B21" i="4"/>
  <c r="C20" i="4"/>
  <c r="F20" i="4" s="1"/>
  <c r="D20" i="4" s="1"/>
  <c r="T21" i="4"/>
  <c r="S21" i="4"/>
  <c r="T20" i="3"/>
  <c r="S20" i="3"/>
  <c r="B20" i="3"/>
  <c r="C19" i="3"/>
  <c r="S18" i="2"/>
  <c r="R19" i="2"/>
  <c r="Q19" i="2"/>
  <c r="I85" i="2"/>
  <c r="T23" i="5" l="1"/>
  <c r="S23" i="5"/>
  <c r="B23" i="5"/>
  <c r="C22" i="5"/>
  <c r="F22" i="5" s="1"/>
  <c r="D22" i="5" s="1"/>
  <c r="T22" i="4"/>
  <c r="C21" i="4"/>
  <c r="F21" i="4" s="1"/>
  <c r="D21" i="4" s="1"/>
  <c r="S22" i="4"/>
  <c r="B22" i="4"/>
  <c r="F19" i="3"/>
  <c r="D19" i="3" s="1"/>
  <c r="D18" i="3"/>
  <c r="B21" i="3"/>
  <c r="C20" i="3"/>
  <c r="T21" i="3"/>
  <c r="S21" i="3"/>
  <c r="R20" i="2"/>
  <c r="Q20" i="2"/>
  <c r="E23" i="5" l="1"/>
  <c r="D23" i="5" s="1"/>
  <c r="B24" i="5"/>
  <c r="C23" i="5"/>
  <c r="T24" i="5"/>
  <c r="B23" i="4"/>
  <c r="T23" i="4"/>
  <c r="S23" i="4"/>
  <c r="C22" i="4"/>
  <c r="F22" i="4" s="1"/>
  <c r="D22" i="4" s="1"/>
  <c r="F20" i="3"/>
  <c r="D20" i="3" s="1"/>
  <c r="C21" i="3"/>
  <c r="F21" i="3" s="1"/>
  <c r="T22" i="3"/>
  <c r="S22" i="3"/>
  <c r="B22" i="3"/>
  <c r="R21" i="2"/>
  <c r="Q21" i="2"/>
  <c r="S24" i="5" l="1"/>
  <c r="S25" i="5" s="1"/>
  <c r="T25" i="5"/>
  <c r="B25" i="5"/>
  <c r="E25" i="5" s="1"/>
  <c r="C24" i="5"/>
  <c r="F24" i="5" s="1"/>
  <c r="E23" i="4"/>
  <c r="D23" i="4" s="1"/>
  <c r="C23" i="4"/>
  <c r="B24" i="4"/>
  <c r="T24" i="4"/>
  <c r="S23" i="3"/>
  <c r="D21" i="3"/>
  <c r="T23" i="3"/>
  <c r="B23" i="3"/>
  <c r="C22" i="3"/>
  <c r="R22" i="2"/>
  <c r="Q22" i="2"/>
  <c r="S24" i="4" l="1"/>
  <c r="S25" i="4" s="1"/>
  <c r="D24" i="5"/>
  <c r="B26" i="5"/>
  <c r="E26" i="5" s="1"/>
  <c r="C25" i="5"/>
  <c r="F25" i="5" s="1"/>
  <c r="T26" i="5"/>
  <c r="C24" i="4"/>
  <c r="F24" i="4" s="1"/>
  <c r="D24" i="4" s="1"/>
  <c r="T25" i="4"/>
  <c r="B25" i="4"/>
  <c r="E25" i="4" s="1"/>
  <c r="E23" i="3"/>
  <c r="D23" i="3" s="1"/>
  <c r="F22" i="3"/>
  <c r="D22" i="3" s="1"/>
  <c r="B24" i="3"/>
  <c r="C23" i="3"/>
  <c r="T24" i="3"/>
  <c r="Q23" i="2"/>
  <c r="R23" i="2"/>
  <c r="C26" i="5" l="1"/>
  <c r="T27" i="5"/>
  <c r="B27" i="5"/>
  <c r="E27" i="5" s="1"/>
  <c r="D25" i="5"/>
  <c r="S26" i="5"/>
  <c r="B26" i="4"/>
  <c r="E26" i="4" s="1"/>
  <c r="T26" i="4"/>
  <c r="C25" i="4"/>
  <c r="F25" i="4" s="1"/>
  <c r="S24" i="3"/>
  <c r="S25" i="3" s="1"/>
  <c r="C24" i="3"/>
  <c r="F24" i="3" s="1"/>
  <c r="T25" i="3"/>
  <c r="B25" i="3"/>
  <c r="Q24" i="2"/>
  <c r="R24" i="2"/>
  <c r="F26" i="5" l="1"/>
  <c r="T28" i="5"/>
  <c r="B28" i="5"/>
  <c r="E28" i="5" s="1"/>
  <c r="C27" i="5"/>
  <c r="S27" i="5"/>
  <c r="S28" i="5" s="1"/>
  <c r="B27" i="4"/>
  <c r="E27" i="4" s="1"/>
  <c r="C26" i="4"/>
  <c r="T27" i="4"/>
  <c r="S26" i="4"/>
  <c r="D25" i="4"/>
  <c r="E25" i="3"/>
  <c r="T26" i="3"/>
  <c r="B26" i="3"/>
  <c r="C25" i="3"/>
  <c r="F25" i="3" s="1"/>
  <c r="R25" i="2"/>
  <c r="Q25" i="2"/>
  <c r="D26" i="5" l="1"/>
  <c r="F27" i="5"/>
  <c r="D27" i="5" s="1"/>
  <c r="C28" i="5"/>
  <c r="F28" i="5" s="1"/>
  <c r="B29" i="5"/>
  <c r="E29" i="5" s="1"/>
  <c r="T29" i="5"/>
  <c r="S29" i="5"/>
  <c r="F26" i="4"/>
  <c r="D26" i="4" s="1"/>
  <c r="S27" i="4"/>
  <c r="C27" i="4"/>
  <c r="T28" i="4"/>
  <c r="B28" i="4"/>
  <c r="E28" i="4" s="1"/>
  <c r="S28" i="4"/>
  <c r="E26" i="3"/>
  <c r="D24" i="3"/>
  <c r="D25" i="3"/>
  <c r="B27" i="3"/>
  <c r="C26" i="3"/>
  <c r="T27" i="3"/>
  <c r="S26" i="3"/>
  <c r="Q26" i="2"/>
  <c r="R26" i="2"/>
  <c r="F27" i="4" l="1"/>
  <c r="F26" i="3"/>
  <c r="D28" i="5"/>
  <c r="T30" i="5"/>
  <c r="C29" i="5"/>
  <c r="F29" i="5" s="1"/>
  <c r="S30" i="5"/>
  <c r="B30" i="5"/>
  <c r="E30" i="5" s="1"/>
  <c r="D27" i="4"/>
  <c r="T29" i="4"/>
  <c r="S29" i="4"/>
  <c r="C28" i="4"/>
  <c r="F28" i="4" s="1"/>
  <c r="D28" i="4" s="1"/>
  <c r="B29" i="4"/>
  <c r="E29" i="4" s="1"/>
  <c r="E27" i="3"/>
  <c r="D26" i="3"/>
  <c r="C27" i="3"/>
  <c r="T28" i="3"/>
  <c r="B28" i="3"/>
  <c r="S27" i="3"/>
  <c r="R27" i="2"/>
  <c r="Q27" i="2"/>
  <c r="D29" i="5" l="1"/>
  <c r="B31" i="5"/>
  <c r="T31" i="5"/>
  <c r="S31" i="5"/>
  <c r="C30" i="5"/>
  <c r="F30" i="5" s="1"/>
  <c r="T30" i="4"/>
  <c r="C29" i="4"/>
  <c r="F29" i="4" s="1"/>
  <c r="B30" i="4"/>
  <c r="E30" i="4" s="1"/>
  <c r="F27" i="3"/>
  <c r="D27" i="3" s="1"/>
  <c r="E28" i="3"/>
  <c r="T29" i="3"/>
  <c r="B29" i="3"/>
  <c r="C28" i="3"/>
  <c r="S28" i="3"/>
  <c r="Q28" i="2"/>
  <c r="R28" i="2"/>
  <c r="E31" i="5" l="1"/>
  <c r="D31" i="5" s="1"/>
  <c r="D30" i="5"/>
  <c r="C31" i="5"/>
  <c r="B32" i="5"/>
  <c r="E32" i="5" s="1"/>
  <c r="T32" i="5"/>
  <c r="S32" i="5"/>
  <c r="D29" i="4"/>
  <c r="C30" i="4"/>
  <c r="B31" i="4"/>
  <c r="T31" i="4"/>
  <c r="S30" i="4"/>
  <c r="F28" i="3"/>
  <c r="E29" i="3"/>
  <c r="S29" i="3"/>
  <c r="C29" i="3"/>
  <c r="B30" i="3"/>
  <c r="T30" i="3"/>
  <c r="Q29" i="2"/>
  <c r="R29" i="2"/>
  <c r="C32" i="5" l="1"/>
  <c r="T33" i="5"/>
  <c r="F32" i="5"/>
  <c r="B33" i="5"/>
  <c r="E33" i="5" s="1"/>
  <c r="E31" i="4"/>
  <c r="D31" i="4" s="1"/>
  <c r="S31" i="4"/>
  <c r="F30" i="4"/>
  <c r="B32" i="4"/>
  <c r="E32" i="4" s="1"/>
  <c r="C31" i="4"/>
  <c r="T32" i="4"/>
  <c r="S30" i="3"/>
  <c r="E30" i="3"/>
  <c r="F29" i="3"/>
  <c r="D29" i="3" s="1"/>
  <c r="T31" i="3"/>
  <c r="B31" i="3"/>
  <c r="C30" i="3"/>
  <c r="D28" i="3"/>
  <c r="Q30" i="2"/>
  <c r="R30" i="2"/>
  <c r="S32" i="4" l="1"/>
  <c r="T34" i="5"/>
  <c r="B34" i="5"/>
  <c r="E34" i="5" s="1"/>
  <c r="C33" i="5"/>
  <c r="S33" i="5"/>
  <c r="D32" i="5"/>
  <c r="B33" i="4"/>
  <c r="E33" i="4" s="1"/>
  <c r="T33" i="4"/>
  <c r="C32" i="4"/>
  <c r="F32" i="4" s="1"/>
  <c r="F30" i="3"/>
  <c r="D30" i="3" s="1"/>
  <c r="D30" i="4"/>
  <c r="E31" i="3"/>
  <c r="D31" i="3" s="1"/>
  <c r="B32" i="3"/>
  <c r="E32" i="3" s="1"/>
  <c r="C31" i="3"/>
  <c r="T32" i="3"/>
  <c r="S31" i="3"/>
  <c r="R31" i="2"/>
  <c r="Q31" i="2"/>
  <c r="F33" i="5" l="1"/>
  <c r="D33" i="5" s="1"/>
  <c r="S34" i="5"/>
  <c r="C34" i="5"/>
  <c r="F34" i="5" s="1"/>
  <c r="D34" i="5" s="1"/>
  <c r="B35" i="5"/>
  <c r="E35" i="5" s="1"/>
  <c r="S35" i="5"/>
  <c r="T35" i="5"/>
  <c r="D32" i="4"/>
  <c r="T34" i="4"/>
  <c r="C33" i="4"/>
  <c r="B34" i="4"/>
  <c r="E34" i="4" s="1"/>
  <c r="S33" i="4"/>
  <c r="B33" i="3"/>
  <c r="S32" i="3"/>
  <c r="S33" i="3" s="1"/>
  <c r="C32" i="3"/>
  <c r="F32" i="3" s="1"/>
  <c r="T33" i="3"/>
  <c r="R32" i="2"/>
  <c r="Q32" i="2"/>
  <c r="F33" i="4" l="1"/>
  <c r="B36" i="5"/>
  <c r="E36" i="5" s="1"/>
  <c r="T36" i="5"/>
  <c r="S36" i="5"/>
  <c r="C35" i="5"/>
  <c r="F35" i="5" s="1"/>
  <c r="D35" i="5" s="1"/>
  <c r="D33" i="4"/>
  <c r="S34" i="4"/>
  <c r="C34" i="4"/>
  <c r="B35" i="4"/>
  <c r="E35" i="4" s="1"/>
  <c r="T35" i="4"/>
  <c r="E33" i="3"/>
  <c r="B34" i="3"/>
  <c r="D32" i="3"/>
  <c r="T34" i="3"/>
  <c r="C33" i="3"/>
  <c r="F33" i="3" s="1"/>
  <c r="Q33" i="2"/>
  <c r="R33" i="2"/>
  <c r="F34" i="4" l="1"/>
  <c r="D34" i="4" s="1"/>
  <c r="B37" i="5"/>
  <c r="C36" i="5"/>
  <c r="F36" i="5" s="1"/>
  <c r="S37" i="5"/>
  <c r="T37" i="5"/>
  <c r="C35" i="4"/>
  <c r="T36" i="4"/>
  <c r="B36" i="4"/>
  <c r="E36" i="4" s="1"/>
  <c r="S35" i="4"/>
  <c r="S36" i="4" s="1"/>
  <c r="E34" i="3"/>
  <c r="B35" i="3"/>
  <c r="D33" i="3"/>
  <c r="S34" i="3"/>
  <c r="S35" i="3" s="1"/>
  <c r="C34" i="3"/>
  <c r="T35" i="3"/>
  <c r="O85" i="2"/>
  <c r="R34" i="2"/>
  <c r="Q34" i="2"/>
  <c r="E37" i="5" l="1"/>
  <c r="D37" i="5" s="1"/>
  <c r="D36" i="5"/>
  <c r="C37" i="5"/>
  <c r="T38" i="5"/>
  <c r="B38" i="5"/>
  <c r="E38" i="5" s="1"/>
  <c r="F35" i="4"/>
  <c r="D35" i="4" s="1"/>
  <c r="T37" i="4"/>
  <c r="B37" i="4"/>
  <c r="C36" i="4"/>
  <c r="F36" i="4" s="1"/>
  <c r="F34" i="3"/>
  <c r="D34" i="3" s="1"/>
  <c r="E35" i="3"/>
  <c r="S36" i="3" s="1"/>
  <c r="B36" i="3"/>
  <c r="C35" i="3"/>
  <c r="F35" i="3" s="1"/>
  <c r="T36" i="3"/>
  <c r="R35" i="2"/>
  <c r="Q35" i="2"/>
  <c r="S38" i="5" l="1"/>
  <c r="T39" i="5"/>
  <c r="B39" i="5"/>
  <c r="E39" i="5" s="1"/>
  <c r="C38" i="5"/>
  <c r="F38" i="5" s="1"/>
  <c r="E37" i="4"/>
  <c r="D37" i="4" s="1"/>
  <c r="D36" i="4"/>
  <c r="B38" i="4"/>
  <c r="E38" i="4" s="1"/>
  <c r="C37" i="4"/>
  <c r="T38" i="4"/>
  <c r="S37" i="4"/>
  <c r="S38" i="4" s="1"/>
  <c r="E36" i="3"/>
  <c r="B37" i="3"/>
  <c r="D35" i="3"/>
  <c r="T37" i="3"/>
  <c r="C36" i="3"/>
  <c r="F36" i="3" s="1"/>
  <c r="Q36" i="2"/>
  <c r="R36" i="2"/>
  <c r="D38" i="5" l="1"/>
  <c r="C39" i="5"/>
  <c r="B40" i="5"/>
  <c r="E40" i="5" s="1"/>
  <c r="T40" i="5"/>
  <c r="S39" i="5"/>
  <c r="F39" i="5" s="1"/>
  <c r="C38" i="4"/>
  <c r="F38" i="4" s="1"/>
  <c r="S39" i="4"/>
  <c r="B39" i="4"/>
  <c r="E39" i="4" s="1"/>
  <c r="T39" i="4"/>
  <c r="E37" i="3"/>
  <c r="B38" i="3"/>
  <c r="D36" i="3"/>
  <c r="C37" i="3"/>
  <c r="T38" i="3"/>
  <c r="S37" i="3"/>
  <c r="R37" i="2"/>
  <c r="Q37" i="2"/>
  <c r="D39" i="5" l="1"/>
  <c r="S40" i="5"/>
  <c r="C40" i="5"/>
  <c r="T41" i="5"/>
  <c r="B41" i="5"/>
  <c r="E41" i="5" s="1"/>
  <c r="F37" i="3"/>
  <c r="D37" i="3" s="1"/>
  <c r="D38" i="4"/>
  <c r="C39" i="4"/>
  <c r="F39" i="4" s="1"/>
  <c r="T40" i="4"/>
  <c r="S40" i="4"/>
  <c r="B40" i="4"/>
  <c r="E40" i="4" s="1"/>
  <c r="E38" i="3"/>
  <c r="B39" i="3"/>
  <c r="B40" i="3" s="1"/>
  <c r="S38" i="3"/>
  <c r="C38" i="3"/>
  <c r="T39" i="3"/>
  <c r="Q38" i="2"/>
  <c r="R38" i="2"/>
  <c r="F40" i="5" l="1"/>
  <c r="D40" i="5" s="1"/>
  <c r="B42" i="5"/>
  <c r="E42" i="5" s="1"/>
  <c r="S41" i="5"/>
  <c r="S42" i="5" s="1"/>
  <c r="T42" i="5"/>
  <c r="C41" i="5"/>
  <c r="C40" i="4"/>
  <c r="F40" i="4" s="1"/>
  <c r="S41" i="4"/>
  <c r="B41" i="4"/>
  <c r="E41" i="4" s="1"/>
  <c r="T41" i="4"/>
  <c r="D39" i="4"/>
  <c r="F38" i="3"/>
  <c r="D38" i="3" s="1"/>
  <c r="E40" i="3"/>
  <c r="E39" i="3"/>
  <c r="B41" i="3"/>
  <c r="S39" i="3"/>
  <c r="T40" i="3"/>
  <c r="C39" i="3"/>
  <c r="R39" i="2"/>
  <c r="Q39" i="2"/>
  <c r="F41" i="5" l="1"/>
  <c r="D41" i="5" s="1"/>
  <c r="B43" i="5"/>
  <c r="E43" i="5" s="1"/>
  <c r="C42" i="5"/>
  <c r="F42" i="5" s="1"/>
  <c r="T43" i="5"/>
  <c r="S43" i="5"/>
  <c r="D40" i="4"/>
  <c r="T42" i="4"/>
  <c r="B42" i="4"/>
  <c r="E42" i="4" s="1"/>
  <c r="S42" i="4"/>
  <c r="C41" i="4"/>
  <c r="F41" i="4" s="1"/>
  <c r="F39" i="3"/>
  <c r="D39" i="3" s="1"/>
  <c r="E41" i="3"/>
  <c r="S40" i="3"/>
  <c r="S41" i="3" s="1"/>
  <c r="B42" i="3"/>
  <c r="C40" i="3"/>
  <c r="T41" i="3"/>
  <c r="Q42" i="2"/>
  <c r="R42" i="2"/>
  <c r="Q40" i="2"/>
  <c r="R40" i="2"/>
  <c r="B44" i="5" l="1"/>
  <c r="E44" i="5" s="1"/>
  <c r="D42" i="5"/>
  <c r="T44" i="5"/>
  <c r="C43" i="5"/>
  <c r="F43" i="5" s="1"/>
  <c r="S44" i="5"/>
  <c r="D41" i="4"/>
  <c r="T43" i="4"/>
  <c r="B43" i="4"/>
  <c r="E43" i="4" s="1"/>
  <c r="C42" i="4"/>
  <c r="F42" i="4" s="1"/>
  <c r="S43" i="4"/>
  <c r="E42" i="3"/>
  <c r="F40" i="3"/>
  <c r="D40" i="3" s="1"/>
  <c r="B43" i="3"/>
  <c r="T42" i="3"/>
  <c r="C41" i="3"/>
  <c r="F41" i="3" s="1"/>
  <c r="R43" i="2"/>
  <c r="Q43" i="2"/>
  <c r="R41" i="2"/>
  <c r="Q41" i="2"/>
  <c r="B45" i="5" l="1"/>
  <c r="E45" i="5" s="1"/>
  <c r="D43" i="5"/>
  <c r="C44" i="5"/>
  <c r="F44" i="5" s="1"/>
  <c r="T45" i="5"/>
  <c r="D42" i="4"/>
  <c r="S44" i="4"/>
  <c r="T44" i="4"/>
  <c r="C43" i="4"/>
  <c r="F43" i="4" s="1"/>
  <c r="D43" i="4" s="1"/>
  <c r="B44" i="4"/>
  <c r="E44" i="4" s="1"/>
  <c r="E43" i="3"/>
  <c r="S42" i="3"/>
  <c r="D41" i="3"/>
  <c r="B44" i="3"/>
  <c r="C42" i="3"/>
  <c r="T43" i="3"/>
  <c r="R44" i="2"/>
  <c r="Q44" i="2"/>
  <c r="B46" i="5" l="1"/>
  <c r="E46" i="5" s="1"/>
  <c r="D44" i="5"/>
  <c r="C45" i="5"/>
  <c r="T46" i="5"/>
  <c r="S45" i="5"/>
  <c r="S46" i="5" s="1"/>
  <c r="T45" i="4"/>
  <c r="B45" i="4"/>
  <c r="C44" i="4"/>
  <c r="F44" i="4" s="1"/>
  <c r="F42" i="3"/>
  <c r="D42" i="3" s="1"/>
  <c r="E44" i="3"/>
  <c r="B45" i="3"/>
  <c r="S43" i="3"/>
  <c r="S44" i="3" s="1"/>
  <c r="C43" i="3"/>
  <c r="T44" i="3"/>
  <c r="Q45" i="2"/>
  <c r="R45" i="2"/>
  <c r="F45" i="5" l="1"/>
  <c r="D45" i="5" s="1"/>
  <c r="B47" i="5"/>
  <c r="E47" i="5" s="1"/>
  <c r="T47" i="5"/>
  <c r="C46" i="5"/>
  <c r="F46" i="5" s="1"/>
  <c r="E45" i="4"/>
  <c r="D45" i="4" s="1"/>
  <c r="T46" i="4"/>
  <c r="B46" i="4"/>
  <c r="E46" i="4" s="1"/>
  <c r="C45" i="4"/>
  <c r="S45" i="4"/>
  <c r="D44" i="4"/>
  <c r="F43" i="3"/>
  <c r="D43" i="3" s="1"/>
  <c r="E45" i="3"/>
  <c r="B46" i="3"/>
  <c r="T45" i="3"/>
  <c r="C44" i="3"/>
  <c r="F44" i="3" s="1"/>
  <c r="R46" i="2"/>
  <c r="Q46" i="2"/>
  <c r="G85" i="2"/>
  <c r="S46" i="4" l="1"/>
  <c r="S47" i="4" s="1"/>
  <c r="B48" i="5"/>
  <c r="E48" i="5" s="1"/>
  <c r="D46" i="5"/>
  <c r="C47" i="5"/>
  <c r="T48" i="5"/>
  <c r="S47" i="5"/>
  <c r="S48" i="5" s="1"/>
  <c r="C46" i="4"/>
  <c r="F46" i="4" s="1"/>
  <c r="T47" i="4"/>
  <c r="B47" i="4"/>
  <c r="E47" i="4" s="1"/>
  <c r="E46" i="3"/>
  <c r="S45" i="3"/>
  <c r="S46" i="3" s="1"/>
  <c r="D44" i="3"/>
  <c r="B47" i="3"/>
  <c r="C45" i="3"/>
  <c r="T46" i="3"/>
  <c r="Q47" i="2"/>
  <c r="R47" i="2"/>
  <c r="F47" i="5" l="1"/>
  <c r="D47" i="5" s="1"/>
  <c r="B49" i="5"/>
  <c r="E49" i="5" s="1"/>
  <c r="T49" i="5"/>
  <c r="C48" i="5"/>
  <c r="F48" i="5" s="1"/>
  <c r="S49" i="5"/>
  <c r="T48" i="4"/>
  <c r="B48" i="4"/>
  <c r="E48" i="4" s="1"/>
  <c r="C47" i="4"/>
  <c r="F47" i="4" s="1"/>
  <c r="D46" i="4"/>
  <c r="E47" i="3"/>
  <c r="F45" i="3"/>
  <c r="D45" i="3" s="1"/>
  <c r="B48" i="3"/>
  <c r="C46" i="3"/>
  <c r="F46" i="3" s="1"/>
  <c r="T47" i="3"/>
  <c r="Q48" i="2"/>
  <c r="R48" i="2"/>
  <c r="B50" i="5" l="1"/>
  <c r="E50" i="5" s="1"/>
  <c r="D48" i="5"/>
  <c r="T50" i="5"/>
  <c r="S50" i="5"/>
  <c r="C49" i="5"/>
  <c r="F49" i="5" s="1"/>
  <c r="D47" i="4"/>
  <c r="B49" i="4"/>
  <c r="E49" i="4" s="1"/>
  <c r="C48" i="4"/>
  <c r="T49" i="4"/>
  <c r="S48" i="4"/>
  <c r="S49" i="4" s="1"/>
  <c r="E48" i="3"/>
  <c r="D46" i="3"/>
  <c r="B49" i="3"/>
  <c r="T48" i="3"/>
  <c r="C47" i="3"/>
  <c r="S47" i="3"/>
  <c r="R49" i="2"/>
  <c r="Q49" i="2"/>
  <c r="B51" i="5" l="1"/>
  <c r="E51" i="5" s="1"/>
  <c r="D49" i="5"/>
  <c r="C50" i="5"/>
  <c r="F50" i="5" s="1"/>
  <c r="S51" i="5"/>
  <c r="T51" i="5"/>
  <c r="F48" i="4"/>
  <c r="D48" i="4" s="1"/>
  <c r="B50" i="4"/>
  <c r="E50" i="4" s="1"/>
  <c r="C49" i="4"/>
  <c r="F49" i="4" s="1"/>
  <c r="T50" i="4"/>
  <c r="F47" i="3"/>
  <c r="D47" i="3" s="1"/>
  <c r="E49" i="3"/>
  <c r="B50" i="3"/>
  <c r="S48" i="3"/>
  <c r="C48" i="3"/>
  <c r="T49" i="3"/>
  <c r="Q50" i="2"/>
  <c r="R50" i="2"/>
  <c r="B52" i="5" l="1"/>
  <c r="E52" i="5" s="1"/>
  <c r="D50" i="5"/>
  <c r="C51" i="5"/>
  <c r="F51" i="5" s="1"/>
  <c r="T52" i="5"/>
  <c r="D49" i="4"/>
  <c r="S50" i="4"/>
  <c r="C50" i="4"/>
  <c r="F50" i="4" s="1"/>
  <c r="B51" i="4"/>
  <c r="T51" i="4"/>
  <c r="F48" i="3"/>
  <c r="D48" i="3" s="1"/>
  <c r="E50" i="3"/>
  <c r="S49" i="3"/>
  <c r="B51" i="3"/>
  <c r="T50" i="3"/>
  <c r="C49" i="3"/>
  <c r="Q51" i="2"/>
  <c r="R51" i="2"/>
  <c r="D51" i="5" l="1"/>
  <c r="B53" i="5"/>
  <c r="E53" i="5" s="1"/>
  <c r="S52" i="5"/>
  <c r="T53" i="5"/>
  <c r="C52" i="5"/>
  <c r="E51" i="4"/>
  <c r="D51" i="4" s="1"/>
  <c r="D50" i="4"/>
  <c r="S51" i="4"/>
  <c r="B52" i="4"/>
  <c r="E52" i="4" s="1"/>
  <c r="C51" i="4"/>
  <c r="T52" i="4"/>
  <c r="E51" i="3"/>
  <c r="F49" i="3"/>
  <c r="D49" i="3" s="1"/>
  <c r="S50" i="3"/>
  <c r="B52" i="3"/>
  <c r="C50" i="3"/>
  <c r="T51" i="3"/>
  <c r="R52" i="2"/>
  <c r="Q52" i="2"/>
  <c r="S52" i="4" l="1"/>
  <c r="F52" i="5"/>
  <c r="D52" i="5" s="1"/>
  <c r="B54" i="5"/>
  <c r="E54" i="5" s="1"/>
  <c r="S53" i="5"/>
  <c r="S54" i="5" s="1"/>
  <c r="T54" i="5"/>
  <c r="C53" i="5"/>
  <c r="B53" i="4"/>
  <c r="E53" i="4" s="1"/>
  <c r="S53" i="4"/>
  <c r="T53" i="4"/>
  <c r="C52" i="4"/>
  <c r="F52" i="4" s="1"/>
  <c r="E52" i="3"/>
  <c r="F50" i="3"/>
  <c r="D50" i="3" s="1"/>
  <c r="S51" i="3"/>
  <c r="S52" i="3" s="1"/>
  <c r="B53" i="3"/>
  <c r="C51" i="3"/>
  <c r="T52" i="3"/>
  <c r="R53" i="2"/>
  <c r="Q53" i="2"/>
  <c r="F53" i="5" l="1"/>
  <c r="D53" i="5" s="1"/>
  <c r="B55" i="5"/>
  <c r="E55" i="5" s="1"/>
  <c r="T55" i="5"/>
  <c r="S55" i="5"/>
  <c r="C54" i="5"/>
  <c r="D52" i="4"/>
  <c r="C53" i="4"/>
  <c r="F53" i="4" s="1"/>
  <c r="T54" i="4"/>
  <c r="B54" i="4"/>
  <c r="E54" i="4" s="1"/>
  <c r="S54" i="4"/>
  <c r="E53" i="3"/>
  <c r="F51" i="3"/>
  <c r="D51" i="3" s="1"/>
  <c r="B54" i="3"/>
  <c r="T53" i="3"/>
  <c r="C52" i="3"/>
  <c r="F52" i="3" s="1"/>
  <c r="F54" i="5" l="1"/>
  <c r="D54" i="5" s="1"/>
  <c r="B56" i="5"/>
  <c r="E56" i="5" s="1"/>
  <c r="E57" i="5" s="1"/>
  <c r="C55" i="5"/>
  <c r="F55" i="5" s="1"/>
  <c r="T56" i="5"/>
  <c r="S56" i="5"/>
  <c r="D53" i="4"/>
  <c r="C54" i="4"/>
  <c r="F54" i="4" s="1"/>
  <c r="S55" i="4"/>
  <c r="B55" i="4"/>
  <c r="E55" i="4" s="1"/>
  <c r="T55" i="4"/>
  <c r="E54" i="3"/>
  <c r="D52" i="3"/>
  <c r="B55" i="3"/>
  <c r="C53" i="3"/>
  <c r="T54" i="3"/>
  <c r="S53" i="3"/>
  <c r="D55" i="5" l="1"/>
  <c r="C56" i="5"/>
  <c r="T56" i="4"/>
  <c r="B56" i="4"/>
  <c r="E56" i="4" s="1"/>
  <c r="S56" i="4"/>
  <c r="C55" i="4"/>
  <c r="F55" i="4" s="1"/>
  <c r="D54" i="4"/>
  <c r="F53" i="3"/>
  <c r="D53" i="3" s="1"/>
  <c r="E55" i="3"/>
  <c r="E56" i="3" s="1"/>
  <c r="S54" i="3"/>
  <c r="C54" i="3"/>
  <c r="T55" i="3"/>
  <c r="F56" i="5" l="1"/>
  <c r="D55" i="4"/>
  <c r="B57" i="4"/>
  <c r="E57" i="4" s="1"/>
  <c r="C56" i="4"/>
  <c r="F56" i="4" s="1"/>
  <c r="T57" i="4"/>
  <c r="S57" i="4"/>
  <c r="S55" i="3"/>
  <c r="F54" i="3"/>
  <c r="D54" i="3" s="1"/>
  <c r="C55" i="3"/>
  <c r="D56" i="5" l="1"/>
  <c r="D57" i="5" s="1"/>
  <c r="F57" i="5"/>
  <c r="D56" i="4"/>
  <c r="B58" i="4"/>
  <c r="C57" i="4"/>
  <c r="F57" i="4" s="1"/>
  <c r="S58" i="4"/>
  <c r="T58" i="4"/>
  <c r="F55" i="3"/>
  <c r="F56" i="3" s="1"/>
  <c r="B59" i="4" l="1"/>
  <c r="E59" i="4" s="1"/>
  <c r="E58" i="4"/>
  <c r="D57" i="4"/>
  <c r="C58" i="4"/>
  <c r="F58" i="4" s="1"/>
  <c r="T59" i="4"/>
  <c r="D55" i="3"/>
  <c r="D56" i="3" s="1"/>
  <c r="Q56" i="3"/>
  <c r="B60" i="4" l="1"/>
  <c r="E60" i="4" s="1"/>
  <c r="D58" i="4"/>
  <c r="T60" i="4"/>
  <c r="C59" i="4"/>
  <c r="S59" i="4"/>
  <c r="R56" i="3"/>
  <c r="B61" i="4" l="1"/>
  <c r="E61" i="4" s="1"/>
  <c r="S60" i="4"/>
  <c r="S61" i="4" s="1"/>
  <c r="F59" i="4"/>
  <c r="D59" i="4" s="1"/>
  <c r="C60" i="4"/>
  <c r="T61" i="4"/>
  <c r="T18" i="2"/>
  <c r="B18" i="2"/>
  <c r="B62" i="4" l="1"/>
  <c r="E62" i="4" s="1"/>
  <c r="F60" i="4"/>
  <c r="D60" i="4" s="1"/>
  <c r="T62" i="4"/>
  <c r="C61" i="4"/>
  <c r="F61" i="4" s="1"/>
  <c r="S62" i="4"/>
  <c r="S19" i="2"/>
  <c r="B19" i="2"/>
  <c r="C18" i="2"/>
  <c r="F18" i="2" s="1"/>
  <c r="T19" i="2"/>
  <c r="B63" i="4" l="1"/>
  <c r="E63" i="4" s="1"/>
  <c r="D61" i="4"/>
  <c r="B64" i="4"/>
  <c r="E64" i="4" s="1"/>
  <c r="T63" i="4"/>
  <c r="C62" i="4"/>
  <c r="F62" i="4" s="1"/>
  <c r="S63" i="4"/>
  <c r="D18" i="2"/>
  <c r="B20" i="2"/>
  <c r="C19" i="2"/>
  <c r="F19" i="2" s="1"/>
  <c r="T20" i="2"/>
  <c r="B65" i="4" l="1"/>
  <c r="E65" i="4" s="1"/>
  <c r="D62" i="4"/>
  <c r="C63" i="4"/>
  <c r="F63" i="4" s="1"/>
  <c r="T64" i="4"/>
  <c r="D19" i="2"/>
  <c r="S20" i="2"/>
  <c r="B21" i="2"/>
  <c r="C20" i="2"/>
  <c r="T21" i="2"/>
  <c r="D63" i="4" l="1"/>
  <c r="B66" i="4"/>
  <c r="E66" i="4" s="1"/>
  <c r="T65" i="4"/>
  <c r="C64" i="4"/>
  <c r="S64" i="4"/>
  <c r="F20" i="2"/>
  <c r="D20" i="2" s="1"/>
  <c r="S21" i="2"/>
  <c r="S22" i="2" s="1"/>
  <c r="B22" i="2"/>
  <c r="C21" i="2"/>
  <c r="T22" i="2"/>
  <c r="F64" i="4" l="1"/>
  <c r="D64" i="4"/>
  <c r="B67" i="4"/>
  <c r="E67" i="4" s="1"/>
  <c r="S65" i="4"/>
  <c r="C65" i="4"/>
  <c r="T66" i="4"/>
  <c r="F21" i="2"/>
  <c r="D21" i="2" s="1"/>
  <c r="S23" i="2"/>
  <c r="B23" i="2"/>
  <c r="C22" i="2"/>
  <c r="F22" i="2" s="1"/>
  <c r="T23" i="2"/>
  <c r="F65" i="4" l="1"/>
  <c r="D65" i="4" s="1"/>
  <c r="S66" i="4"/>
  <c r="B68" i="4"/>
  <c r="E68" i="4" s="1"/>
  <c r="T67" i="4"/>
  <c r="C66" i="4"/>
  <c r="D22" i="2"/>
  <c r="E23" i="2"/>
  <c r="D23" i="2" s="1"/>
  <c r="B24" i="2"/>
  <c r="C23" i="2"/>
  <c r="T24" i="2"/>
  <c r="F66" i="4" l="1"/>
  <c r="D66" i="4" s="1"/>
  <c r="B69" i="4"/>
  <c r="E69" i="4" s="1"/>
  <c r="S67" i="4"/>
  <c r="T68" i="4"/>
  <c r="C67" i="4"/>
  <c r="S24" i="2"/>
  <c r="B25" i="2"/>
  <c r="C24" i="2"/>
  <c r="F24" i="2" s="1"/>
  <c r="T25" i="2"/>
  <c r="F67" i="4" l="1"/>
  <c r="D67" i="4" s="1"/>
  <c r="S68" i="4"/>
  <c r="B70" i="4"/>
  <c r="E70" i="4" s="1"/>
  <c r="E71" i="4" s="1"/>
  <c r="T69" i="4"/>
  <c r="C68" i="4"/>
  <c r="S69" i="4"/>
  <c r="D24" i="2"/>
  <c r="S25" i="2"/>
  <c r="E25" i="2"/>
  <c r="B26" i="2"/>
  <c r="C25" i="2"/>
  <c r="T26" i="2"/>
  <c r="F68" i="4" l="1"/>
  <c r="D68" i="4" s="1"/>
  <c r="C69" i="4"/>
  <c r="F69" i="4" s="1"/>
  <c r="T70" i="4"/>
  <c r="F25" i="2"/>
  <c r="D25" i="2" s="1"/>
  <c r="S26" i="2"/>
  <c r="E26" i="2"/>
  <c r="B27" i="2"/>
  <c r="C26" i="2"/>
  <c r="T27" i="2"/>
  <c r="R57" i="5" l="1"/>
  <c r="S70" i="4"/>
  <c r="D69" i="4"/>
  <c r="C70" i="4"/>
  <c r="F26" i="2"/>
  <c r="D26" i="2" s="1"/>
  <c r="S27" i="2"/>
  <c r="E27" i="2"/>
  <c r="B28" i="2"/>
  <c r="C27" i="2"/>
  <c r="T28" i="2"/>
  <c r="Q57" i="5" l="1"/>
  <c r="F70" i="4"/>
  <c r="F27" i="2"/>
  <c r="D27" i="2" s="1"/>
  <c r="S28" i="2"/>
  <c r="E28" i="2"/>
  <c r="B29" i="2"/>
  <c r="C28" i="2"/>
  <c r="T29" i="2"/>
  <c r="D70" i="4" l="1"/>
  <c r="D71" i="4" s="1"/>
  <c r="F71" i="4"/>
  <c r="F28" i="2"/>
  <c r="D28" i="2" s="1"/>
  <c r="S29" i="2"/>
  <c r="E29" i="2"/>
  <c r="B30" i="2"/>
  <c r="C29" i="2"/>
  <c r="T30" i="2"/>
  <c r="S30" i="2" l="1"/>
  <c r="F29" i="2"/>
  <c r="D29" i="2" s="1"/>
  <c r="E30" i="2"/>
  <c r="B31" i="2"/>
  <c r="C30" i="2"/>
  <c r="T31" i="2"/>
  <c r="F30" i="2" l="1"/>
  <c r="D30" i="2" s="1"/>
  <c r="S31" i="2"/>
  <c r="E31" i="2"/>
  <c r="D31" i="2" s="1"/>
  <c r="B32" i="2"/>
  <c r="C31" i="2"/>
  <c r="T32" i="2"/>
  <c r="S32" i="2" l="1"/>
  <c r="E32" i="2"/>
  <c r="B33" i="2"/>
  <c r="C32" i="2"/>
  <c r="F32" i="2" s="1"/>
  <c r="T33" i="2"/>
  <c r="D32" i="2" l="1"/>
  <c r="S33" i="2"/>
  <c r="E33" i="2"/>
  <c r="B34" i="2"/>
  <c r="C33" i="2"/>
  <c r="T34" i="2"/>
  <c r="F33" i="2" l="1"/>
  <c r="D33" i="2" s="1"/>
  <c r="S34" i="2"/>
  <c r="E34" i="2"/>
  <c r="B35" i="2"/>
  <c r="C34" i="2"/>
  <c r="T35" i="2"/>
  <c r="F34" i="2" l="1"/>
  <c r="D34" i="2" s="1"/>
  <c r="S35" i="2"/>
  <c r="E35" i="2"/>
  <c r="B36" i="2"/>
  <c r="C35" i="2"/>
  <c r="T36" i="2"/>
  <c r="S36" i="2" l="1"/>
  <c r="F35" i="2"/>
  <c r="D35" i="2" s="1"/>
  <c r="E36" i="2"/>
  <c r="B37" i="2"/>
  <c r="C36" i="2"/>
  <c r="F36" i="2" s="1"/>
  <c r="T37" i="2"/>
  <c r="D36" i="2" l="1"/>
  <c r="S37" i="2"/>
  <c r="E37" i="2"/>
  <c r="D37" i="2" s="1"/>
  <c r="B38" i="2"/>
  <c r="C37" i="2"/>
  <c r="T38" i="2"/>
  <c r="S38" i="2" l="1"/>
  <c r="E38" i="2"/>
  <c r="B39" i="2"/>
  <c r="C38" i="2"/>
  <c r="F38" i="2" s="1"/>
  <c r="T39" i="2"/>
  <c r="D38" i="2" l="1"/>
  <c r="S39" i="2"/>
  <c r="E39" i="2"/>
  <c r="B40" i="2"/>
  <c r="C39" i="2"/>
  <c r="T40" i="2"/>
  <c r="F39" i="2" l="1"/>
  <c r="D39" i="2" s="1"/>
  <c r="S40" i="2"/>
  <c r="E40" i="2"/>
  <c r="B41" i="2"/>
  <c r="C40" i="2"/>
  <c r="T41" i="2"/>
  <c r="S41" i="2" l="1"/>
  <c r="F40" i="2"/>
  <c r="D40" i="2" s="1"/>
  <c r="E41" i="2"/>
  <c r="S42" i="2" s="1"/>
  <c r="B42" i="2"/>
  <c r="C41" i="2"/>
  <c r="F41" i="2" s="1"/>
  <c r="T42" i="2"/>
  <c r="R71" i="4" l="1"/>
  <c r="D41" i="2"/>
  <c r="E42" i="2"/>
  <c r="B43" i="2"/>
  <c r="C42" i="2"/>
  <c r="F42" i="2" s="1"/>
  <c r="T43" i="2"/>
  <c r="Q71" i="4" l="1"/>
  <c r="D42" i="2"/>
  <c r="S43" i="2"/>
  <c r="E43" i="2"/>
  <c r="B44" i="2"/>
  <c r="C43" i="2"/>
  <c r="T44" i="2"/>
  <c r="F43" i="2" l="1"/>
  <c r="D43" i="2" s="1"/>
  <c r="S44" i="2"/>
  <c r="E44" i="2"/>
  <c r="B45" i="2"/>
  <c r="C44" i="2"/>
  <c r="T45" i="2"/>
  <c r="F44" i="2" l="1"/>
  <c r="D44" i="2" s="1"/>
  <c r="S45" i="2"/>
  <c r="E45" i="2"/>
  <c r="D45" i="2" s="1"/>
  <c r="B46" i="2"/>
  <c r="C45" i="2"/>
  <c r="T46" i="2"/>
  <c r="S46" i="2" l="1"/>
  <c r="E46" i="2"/>
  <c r="B47" i="2"/>
  <c r="C46" i="2"/>
  <c r="F46" i="2" s="1"/>
  <c r="T47" i="2"/>
  <c r="S47" i="2" l="1"/>
  <c r="D46" i="2"/>
  <c r="E47" i="2"/>
  <c r="B48" i="2"/>
  <c r="C47" i="2"/>
  <c r="T48" i="2"/>
  <c r="F47" i="2" l="1"/>
  <c r="D47" i="2" s="1"/>
  <c r="S48" i="2"/>
  <c r="E48" i="2"/>
  <c r="B49" i="2"/>
  <c r="C48" i="2"/>
  <c r="T49" i="2"/>
  <c r="S49" i="2" l="1"/>
  <c r="F48" i="2"/>
  <c r="D48" i="2" s="1"/>
  <c r="E49" i="2"/>
  <c r="B50" i="2"/>
  <c r="C49" i="2"/>
  <c r="T50" i="2"/>
  <c r="F49" i="2" l="1"/>
  <c r="D49" i="2" s="1"/>
  <c r="S50" i="2"/>
  <c r="E50" i="2"/>
  <c r="B51" i="2"/>
  <c r="C50" i="2"/>
  <c r="T51" i="2"/>
  <c r="F50" i="2" l="1"/>
  <c r="D50" i="2" s="1"/>
  <c r="S51" i="2"/>
  <c r="E51" i="2"/>
  <c r="D51" i="2" s="1"/>
  <c r="B52" i="2"/>
  <c r="C51" i="2"/>
  <c r="T52" i="2"/>
  <c r="S52" i="2" l="1"/>
  <c r="E52" i="2"/>
  <c r="B53" i="2"/>
  <c r="C52" i="2"/>
  <c r="F52" i="2" s="1"/>
  <c r="T53" i="2"/>
  <c r="T54" i="2" l="1"/>
  <c r="D52" i="2"/>
  <c r="S53" i="2"/>
  <c r="E53" i="2"/>
  <c r="B54" i="2"/>
  <c r="C53" i="2"/>
  <c r="F53" i="2" l="1"/>
  <c r="D53" i="2" s="1"/>
  <c r="T55" i="2"/>
  <c r="S54" i="2"/>
  <c r="E54" i="2"/>
  <c r="B55" i="2"/>
  <c r="C54" i="2"/>
  <c r="F54" i="2" l="1"/>
  <c r="T56" i="2"/>
  <c r="D54" i="2"/>
  <c r="S55" i="2"/>
  <c r="E55" i="2"/>
  <c r="B56" i="2"/>
  <c r="C55" i="2"/>
  <c r="F55" i="2" l="1"/>
  <c r="D55" i="2" s="1"/>
  <c r="T57" i="2"/>
  <c r="S56" i="2"/>
  <c r="E56" i="2"/>
  <c r="B57" i="2"/>
  <c r="C56" i="2"/>
  <c r="F56" i="2" l="1"/>
  <c r="D56" i="2" s="1"/>
  <c r="T58" i="2"/>
  <c r="S57" i="2"/>
  <c r="E57" i="2"/>
  <c r="B58" i="2"/>
  <c r="C57" i="2"/>
  <c r="F57" i="2" l="1"/>
  <c r="D57" i="2" s="1"/>
  <c r="T59" i="2"/>
  <c r="S58" i="2"/>
  <c r="E58" i="2"/>
  <c r="B59" i="2"/>
  <c r="C58" i="2"/>
  <c r="F58" i="2" l="1"/>
  <c r="D58" i="2" s="1"/>
  <c r="T60" i="2"/>
  <c r="S59" i="2"/>
  <c r="E59" i="2"/>
  <c r="D59" i="2" s="1"/>
  <c r="B60" i="2"/>
  <c r="C59" i="2"/>
  <c r="T61" i="2" l="1"/>
  <c r="S60" i="2"/>
  <c r="E60" i="2"/>
  <c r="B61" i="2"/>
  <c r="C60" i="2"/>
  <c r="F60" i="2" s="1"/>
  <c r="T62" i="2" l="1"/>
  <c r="D60" i="2"/>
  <c r="S61" i="2"/>
  <c r="E61" i="2"/>
  <c r="B62" i="2"/>
  <c r="C61" i="2"/>
  <c r="F61" i="2" l="1"/>
  <c r="D61" i="2" s="1"/>
  <c r="T63" i="2"/>
  <c r="S62" i="2"/>
  <c r="E62" i="2"/>
  <c r="B63" i="2"/>
  <c r="C62" i="2"/>
  <c r="F62" i="2" l="1"/>
  <c r="D62" i="2" s="1"/>
  <c r="T64" i="2"/>
  <c r="S63" i="2"/>
  <c r="E63" i="2"/>
  <c r="B64" i="2"/>
  <c r="C63" i="2"/>
  <c r="F63" i="2" l="1"/>
  <c r="D63" i="2" s="1"/>
  <c r="S64" i="2"/>
  <c r="T65" i="2"/>
  <c r="E64" i="2"/>
  <c r="B65" i="2"/>
  <c r="C64" i="2"/>
  <c r="F64" i="2" l="1"/>
  <c r="D64" i="2" s="1"/>
  <c r="T66" i="2"/>
  <c r="S65" i="2"/>
  <c r="E65" i="2"/>
  <c r="D65" i="2" s="1"/>
  <c r="B66" i="2"/>
  <c r="C65" i="2"/>
  <c r="S66" i="2" l="1"/>
  <c r="T67" i="2"/>
  <c r="E66" i="2"/>
  <c r="B67" i="2"/>
  <c r="C66" i="2"/>
  <c r="F66" i="2" s="1"/>
  <c r="T68" i="2" l="1"/>
  <c r="D66" i="2"/>
  <c r="S67" i="2"/>
  <c r="E67" i="2"/>
  <c r="B68" i="2"/>
  <c r="C67" i="2"/>
  <c r="F67" i="2" l="1"/>
  <c r="D67" i="2" s="1"/>
  <c r="T69" i="2"/>
  <c r="S68" i="2"/>
  <c r="E68" i="2"/>
  <c r="B69" i="2"/>
  <c r="C68" i="2"/>
  <c r="F68" i="2" l="1"/>
  <c r="D68" i="2" s="1"/>
  <c r="T70" i="2"/>
  <c r="S69" i="2"/>
  <c r="E69" i="2"/>
  <c r="B70" i="2"/>
  <c r="C69" i="2"/>
  <c r="F69" i="2" l="1"/>
  <c r="T71" i="2"/>
  <c r="S70" i="2"/>
  <c r="D69" i="2"/>
  <c r="E70" i="2"/>
  <c r="B71" i="2"/>
  <c r="C70" i="2"/>
  <c r="F70" i="2" l="1"/>
  <c r="D70" i="2" s="1"/>
  <c r="T72" i="2"/>
  <c r="S71" i="2"/>
  <c r="E71" i="2"/>
  <c r="B72" i="2"/>
  <c r="C71" i="2"/>
  <c r="S72" i="2" l="1"/>
  <c r="F71" i="2"/>
  <c r="D71" i="2" s="1"/>
  <c r="T73" i="2"/>
  <c r="E72" i="2"/>
  <c r="S73" i="2" s="1"/>
  <c r="B73" i="2"/>
  <c r="C72" i="2"/>
  <c r="F72" i="2" s="1"/>
  <c r="T74" i="2" l="1"/>
  <c r="D72" i="2"/>
  <c r="E73" i="2"/>
  <c r="B74" i="2"/>
  <c r="C73" i="2"/>
  <c r="F73" i="2" s="1"/>
  <c r="T75" i="2" l="1"/>
  <c r="D73" i="2"/>
  <c r="S74" i="2"/>
  <c r="E74" i="2"/>
  <c r="B75" i="2"/>
  <c r="C74" i="2"/>
  <c r="F74" i="2" l="1"/>
  <c r="D74" i="2" s="1"/>
  <c r="T76" i="2"/>
  <c r="S75" i="2"/>
  <c r="E75" i="2"/>
  <c r="B76" i="2"/>
  <c r="C75" i="2"/>
  <c r="F75" i="2" l="1"/>
  <c r="D75" i="2" s="1"/>
  <c r="S76" i="2"/>
  <c r="T77" i="2"/>
  <c r="E76" i="2"/>
  <c r="B77" i="2"/>
  <c r="C76" i="2"/>
  <c r="S77" i="2" l="1"/>
  <c r="F76" i="2"/>
  <c r="D76" i="2" s="1"/>
  <c r="T78" i="2"/>
  <c r="E77" i="2"/>
  <c r="S78" i="2" s="1"/>
  <c r="B78" i="2"/>
  <c r="C77" i="2"/>
  <c r="F77" i="2" s="1"/>
  <c r="T79" i="2" l="1"/>
  <c r="D77" i="2"/>
  <c r="E78" i="2"/>
  <c r="S79" i="2" s="1"/>
  <c r="B79" i="2"/>
  <c r="C78" i="2"/>
  <c r="F78" i="2" s="1"/>
  <c r="T80" i="2" l="1"/>
  <c r="D78" i="2"/>
  <c r="E79" i="2"/>
  <c r="B80" i="2"/>
  <c r="C79" i="2"/>
  <c r="F79" i="2" s="1"/>
  <c r="T81" i="2" l="1"/>
  <c r="D79" i="2"/>
  <c r="S80" i="2"/>
  <c r="E80" i="2"/>
  <c r="B81" i="2"/>
  <c r="C80" i="2"/>
  <c r="F80" i="2" l="1"/>
  <c r="D80" i="2" s="1"/>
  <c r="T82" i="2"/>
  <c r="S81" i="2"/>
  <c r="E81" i="2"/>
  <c r="B82" i="2"/>
  <c r="C81" i="2"/>
  <c r="F81" i="2" l="1"/>
  <c r="D81" i="2" s="1"/>
  <c r="T83" i="2"/>
  <c r="S82" i="2"/>
  <c r="E82" i="2"/>
  <c r="B83" i="2"/>
  <c r="C82" i="2"/>
  <c r="F82" i="2" l="1"/>
  <c r="D82" i="2" s="1"/>
  <c r="T84" i="2"/>
  <c r="S83" i="2"/>
  <c r="E83" i="2"/>
  <c r="B84" i="2"/>
  <c r="C83" i="2"/>
  <c r="F83" i="2" l="1"/>
  <c r="D83" i="2" s="1"/>
  <c r="S84" i="2"/>
  <c r="C84" i="2"/>
  <c r="E84" i="2"/>
  <c r="E85" i="2" s="1"/>
  <c r="F84" i="2" l="1"/>
  <c r="F85" i="2" s="1"/>
  <c r="R85" i="2" s="1"/>
  <c r="D84" i="2" l="1"/>
  <c r="D85" i="2" l="1"/>
  <c r="Q85" i="2"/>
</calcChain>
</file>

<file path=xl/sharedStrings.xml><?xml version="1.0" encoding="utf-8"?>
<sst xmlns="http://schemas.openxmlformats.org/spreadsheetml/2006/main" count="189" uniqueCount="38">
  <si>
    <t>Строк, місяців</t>
  </si>
  <si>
    <t>Розмір кредиту, грн</t>
  </si>
  <si>
    <t>Відсоткова ставка за кредитом</t>
  </si>
  <si>
    <t>Разова комісія, %</t>
  </si>
  <si>
    <t xml:space="preserve">Поля для заповнення виділено зеленим </t>
  </si>
  <si>
    <t>Схема погашення</t>
  </si>
  <si>
    <t>Класична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</si>
  <si>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</si>
  <si>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</si>
  <si>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</si>
  <si>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</si>
  <si>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</si>
  <si>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</si>
  <si>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</si>
  <si>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</si>
  <si>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</si>
  <si>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</si>
  <si>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</si>
  <si>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</si>
  <si>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</si>
  <si>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</si>
  <si>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</si>
  <si>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</si>
  <si>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</si>
  <si>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</si>
  <si>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</si>
  <si>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</si>
  <si>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</si>
  <si>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Залишок тіла кредиту</t>
  </si>
  <si>
    <t>за обслуговування кредитної заборгова-ності</t>
  </si>
  <si>
    <t>розрахунково-касове обслуго-вування</t>
  </si>
  <si>
    <t>Усього</t>
  </si>
  <si>
    <t>х</t>
  </si>
  <si>
    <t>Розрахунок загальної вартості споживчого кредиту та реальної процентної ставки</t>
  </si>
  <si>
    <t>Вис?</t>
  </si>
  <si>
    <t>Застереження: Наведені обчислення реальної річної процентної ставки та орієнтовної загальної вартості кредиту для споживача носять інформативний характер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обов’язки на умовах та у строки, визначені в договорі. 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 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 Орієнтовна реальна річна процентна ставка обчислена з використанням фінансової функції ЧИСТВНДОХ програмного продукту Microsoft Excel.</t>
  </si>
  <si>
    <t>Поточна дата</t>
  </si>
  <si>
    <t>Дата видачі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</si>
</sst>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4" fontId="5" fillId="2" borderId="1" xfId="0" applyNumberFormat="1" applyFont="1" applyFill="1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1" xfId="0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14" fontId="2" fillId="0" borderId="0" xfId="0" applyNumberFormat="1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Protection="1">
      <protection hidden="1"/>
    </xf>
    <xf numFmtId="4" fontId="5" fillId="3" borderId="1" xfId="0" applyNumberFormat="1" applyFont="1" applyFill="1" applyBorder="1" applyAlignment="1" applyProtection="1">
      <alignment horizontal="right"/>
      <protection hidden="1"/>
    </xf>
    <xf numFmtId="10" fontId="5" fillId="3" borderId="1" xfId="1" applyNumberFormat="1" applyFont="1" applyFill="1" applyBorder="1" applyAlignment="1" applyProtection="1"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14" fontId="6" fillId="0" borderId="5" xfId="0" applyNumberFormat="1" applyFont="1" applyBorder="1" applyAlignment="1" applyProtection="1">
      <alignment horizontal="center" vertical="center"/>
      <protection hidden="1"/>
    </xf>
    <xf numFmtId="4" fontId="6" fillId="0" borderId="5" xfId="0" applyNumberFormat="1" applyFont="1" applyBorder="1" applyAlignment="1" applyProtection="1">
      <alignment horizontal="right" vertical="center" wrapText="1"/>
      <protection hidden="1"/>
    </xf>
    <xf numFmtId="4" fontId="6" fillId="0" borderId="5" xfId="0" applyNumberFormat="1" applyFont="1" applyBorder="1" applyAlignment="1" applyProtection="1">
      <alignment horizontal="right" vertical="center"/>
      <protection hidden="1"/>
    </xf>
    <xf numFmtId="4" fontId="6" fillId="0" borderId="5" xfId="0" applyNumberFormat="1" applyFont="1" applyBorder="1" applyProtection="1">
      <protection hidden="1"/>
    </xf>
    <xf numFmtId="0" fontId="6" fillId="0" borderId="5" xfId="0" applyFont="1" applyBorder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14" fontId="6" fillId="0" borderId="5" xfId="0" applyNumberFormat="1" applyFont="1" applyBorder="1" applyAlignment="1" applyProtection="1">
      <alignment horizontal="center"/>
      <protection hidden="1"/>
    </xf>
    <xf numFmtId="3" fontId="6" fillId="0" borderId="5" xfId="0" applyNumberFormat="1" applyFont="1" applyBorder="1" applyAlignment="1" applyProtection="1">
      <alignment horizont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14" fontId="7" fillId="0" borderId="5" xfId="0" applyNumberFormat="1" applyFont="1" applyBorder="1" applyAlignment="1" applyProtection="1">
      <alignment horizontal="center"/>
      <protection hidden="1"/>
    </xf>
    <xf numFmtId="3" fontId="7" fillId="0" borderId="5" xfId="0" applyNumberFormat="1" applyFont="1" applyBorder="1" applyAlignment="1" applyProtection="1">
      <alignment horizontal="center"/>
      <protection hidden="1"/>
    </xf>
    <xf numFmtId="4" fontId="7" fillId="0" borderId="5" xfId="0" applyNumberFormat="1" applyFont="1" applyBorder="1" applyProtection="1">
      <protection hidden="1"/>
    </xf>
    <xf numFmtId="10" fontId="7" fillId="0" borderId="5" xfId="1" applyNumberFormat="1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5" fillId="3" borderId="1" xfId="0" applyFont="1" applyFill="1" applyBorder="1" applyAlignment="1" applyProtection="1">
      <protection hidden="1"/>
    </xf>
    <xf numFmtId="4" fontId="3" fillId="0" borderId="0" xfId="0" applyNumberFormat="1" applyFont="1" applyProtection="1">
      <protection hidden="1"/>
    </xf>
    <xf numFmtId="14" fontId="5" fillId="0" borderId="1" xfId="0" applyNumberFormat="1" applyFont="1" applyBorder="1" applyProtection="1">
      <protection hidden="1"/>
    </xf>
    <xf numFmtId="14" fontId="6" fillId="3" borderId="5" xfId="0" applyNumberFormat="1" applyFont="1" applyFill="1" applyBorder="1" applyAlignment="1" applyProtection="1">
      <alignment horizontal="center" vertical="center"/>
      <protection hidden="1"/>
    </xf>
    <xf numFmtId="14" fontId="6" fillId="3" borderId="5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4" fontId="9" fillId="0" borderId="0" xfId="0" applyNumberFormat="1" applyFont="1" applyBorder="1" applyAlignment="1" applyProtection="1">
      <alignment horizontal="right" vertical="center" wrapText="1"/>
      <protection hidden="1"/>
    </xf>
    <xf numFmtId="4" fontId="9" fillId="0" borderId="0" xfId="0" applyNumberFormat="1" applyFont="1" applyBorder="1" applyProtection="1">
      <protection hidden="1"/>
    </xf>
    <xf numFmtId="4" fontId="10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left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zoomScaleNormal="100" workbookViewId="0">
      <selection activeCell="F21" sqref="F21"/>
    </sheetView>
  </sheetViews>
  <sheetFormatPr defaultColWidth="9.109375" defaultRowHeight="15.6" x14ac:dyDescent="0.3"/>
  <cols>
    <col min="1" max="1" width="8" style="2" customWidth="1"/>
    <col min="2" max="2" width="17.88671875" style="2" customWidth="1"/>
    <col min="3" max="3" width="14.5546875" style="1" customWidth="1"/>
    <col min="4" max="4" width="17.109375" style="2" customWidth="1"/>
    <col min="5" max="5" width="14.6640625" style="2" customWidth="1"/>
    <col min="6" max="6" width="14.5546875" style="2" customWidth="1"/>
    <col min="7" max="7" width="13.5546875" style="2" customWidth="1"/>
    <col min="8" max="8" width="13.44140625" style="2" customWidth="1"/>
    <col min="9" max="9" width="12.6640625" style="2" customWidth="1"/>
    <col min="10" max="10" width="11.33203125" style="2" customWidth="1"/>
    <col min="11" max="11" width="14.109375" style="2" customWidth="1"/>
    <col min="12" max="12" width="12" style="2" customWidth="1"/>
    <col min="13" max="13" width="12.88671875" style="2" customWidth="1"/>
    <col min="14" max="14" width="10.88671875" style="2" customWidth="1"/>
    <col min="15" max="15" width="11.33203125" style="2" bestFit="1" customWidth="1"/>
    <col min="16" max="16" width="11.6640625" style="2" customWidth="1"/>
    <col min="17" max="17" width="11.33203125" style="2" customWidth="1"/>
    <col min="18" max="18" width="14.33203125" style="2" customWidth="1"/>
    <col min="19" max="19" width="14.5546875" style="10" customWidth="1"/>
    <col min="20" max="20" width="9.109375" style="10"/>
    <col min="21" max="16384" width="9.109375" style="2"/>
  </cols>
  <sheetData>
    <row r="1" spans="1:20" x14ac:dyDescent="0.3">
      <c r="A1" s="50" t="s">
        <v>36</v>
      </c>
      <c r="B1" s="50"/>
      <c r="C1" s="50"/>
      <c r="D1" s="36">
        <f ca="1">TODAY()</f>
        <v>45870</v>
      </c>
      <c r="G1" s="5"/>
    </row>
    <row r="2" spans="1:20" x14ac:dyDescent="0.3">
      <c r="A2" s="50" t="s">
        <v>37</v>
      </c>
      <c r="B2" s="50"/>
      <c r="C2" s="50"/>
      <c r="D2" s="12">
        <f ca="1">IF(AND(D1&gt;=DATE(YEAR(D1),8,1),D1&lt;=DATE(YEAR(D1),8,31)),D1,IF(D1&lt;DATE(YEAR(D1),8,1),DATE(YEAR(D1),8,1),DATE(YEAR(D1)+1,8,1)))</f>
        <v>45870</v>
      </c>
      <c r="E2" s="5"/>
      <c r="F2" s="33"/>
      <c r="G2" s="5"/>
      <c r="H2" s="5"/>
      <c r="I2" s="5"/>
      <c r="J2" s="5"/>
      <c r="K2" s="10" t="s">
        <v>6</v>
      </c>
    </row>
    <row r="3" spans="1:20" x14ac:dyDescent="0.3">
      <c r="A3" s="52" t="s">
        <v>1</v>
      </c>
      <c r="B3" s="53"/>
      <c r="C3" s="54"/>
      <c r="D3" s="3">
        <v>2000000</v>
      </c>
      <c r="E3" s="31"/>
      <c r="F3" s="33"/>
      <c r="G3" s="5"/>
      <c r="H3" s="5"/>
      <c r="I3" s="5"/>
      <c r="J3" s="5"/>
    </row>
    <row r="4" spans="1:20" x14ac:dyDescent="0.3">
      <c r="A4" s="52" t="s">
        <v>5</v>
      </c>
      <c r="B4" s="53"/>
      <c r="C4" s="54"/>
      <c r="D4" s="13" t="s">
        <v>6</v>
      </c>
      <c r="E4" s="31"/>
      <c r="F4" s="5"/>
      <c r="G4" s="5"/>
      <c r="H4" s="5"/>
      <c r="I4" s="5"/>
      <c r="J4" s="5"/>
    </row>
    <row r="5" spans="1:20" x14ac:dyDescent="0.3">
      <c r="A5" s="52" t="s">
        <v>2</v>
      </c>
      <c r="B5" s="53"/>
      <c r="C5" s="54"/>
      <c r="D5" s="14">
        <v>9.9900000000000003E-2</v>
      </c>
      <c r="E5" s="31"/>
      <c r="F5" s="5"/>
      <c r="G5" s="5"/>
      <c r="H5" s="5"/>
      <c r="I5" s="5"/>
      <c r="J5" s="5"/>
    </row>
    <row r="6" spans="1:20" x14ac:dyDescent="0.3">
      <c r="A6" s="50" t="s">
        <v>3</v>
      </c>
      <c r="B6" s="50"/>
      <c r="C6" s="50"/>
      <c r="D6" s="14">
        <v>0</v>
      </c>
      <c r="E6" s="4"/>
      <c r="F6" s="5"/>
      <c r="G6" s="35"/>
      <c r="H6" s="5"/>
      <c r="I6" s="5"/>
      <c r="J6" s="5"/>
    </row>
    <row r="7" spans="1:20" x14ac:dyDescent="0.3">
      <c r="A7" s="50" t="s">
        <v>0</v>
      </c>
      <c r="B7" s="50"/>
      <c r="C7" s="50"/>
      <c r="D7" s="34">
        <v>36</v>
      </c>
      <c r="E7" s="4"/>
      <c r="F7" s="5"/>
      <c r="G7" s="5"/>
      <c r="H7" s="5"/>
      <c r="I7" s="5"/>
      <c r="J7" s="5"/>
    </row>
    <row r="8" spans="1:20" s="6" customFormat="1" x14ac:dyDescent="0.3">
      <c r="A8" s="2"/>
      <c r="B8" s="2"/>
      <c r="C8" s="1"/>
      <c r="D8" s="2"/>
      <c r="E8" s="2"/>
      <c r="F8" s="2"/>
      <c r="G8" s="2"/>
      <c r="S8" s="39"/>
      <c r="T8" s="39"/>
    </row>
    <row r="9" spans="1:20" s="6" customFormat="1" x14ac:dyDescent="0.3">
      <c r="A9" s="50" t="s">
        <v>4</v>
      </c>
      <c r="B9" s="50"/>
      <c r="C9" s="50"/>
      <c r="D9" s="7"/>
      <c r="E9" s="2"/>
      <c r="F9" s="2"/>
      <c r="G9" s="2"/>
      <c r="S9" s="40"/>
      <c r="T9" s="39"/>
    </row>
    <row r="10" spans="1:20" s="6" customFormat="1" x14ac:dyDescent="0.3">
      <c r="A10" s="29"/>
      <c r="B10" s="29"/>
      <c r="C10" s="29"/>
      <c r="D10" s="2"/>
      <c r="E10" s="2"/>
      <c r="F10" s="2"/>
      <c r="G10" s="2"/>
      <c r="S10" s="40"/>
      <c r="T10" s="39"/>
    </row>
    <row r="11" spans="1:20" s="6" customFormat="1" x14ac:dyDescent="0.3">
      <c r="A11" s="51" t="s">
        <v>33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41"/>
      <c r="T11" s="39"/>
    </row>
    <row r="12" spans="1:20" s="6" customFormat="1" ht="15.75" customHeight="1" x14ac:dyDescent="0.3">
      <c r="A12" s="49" t="s">
        <v>7</v>
      </c>
      <c r="B12" s="49" t="s">
        <v>8</v>
      </c>
      <c r="C12" s="49" t="s">
        <v>9</v>
      </c>
      <c r="D12" s="49" t="s">
        <v>10</v>
      </c>
      <c r="E12" s="49" t="s">
        <v>11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 t="s">
        <v>12</v>
      </c>
      <c r="R12" s="49" t="s">
        <v>13</v>
      </c>
      <c r="S12" s="42"/>
      <c r="T12" s="39"/>
    </row>
    <row r="13" spans="1:20" s="6" customFormat="1" ht="15.75" customHeight="1" x14ac:dyDescent="0.3">
      <c r="A13" s="49"/>
      <c r="B13" s="49"/>
      <c r="C13" s="49"/>
      <c r="D13" s="49"/>
      <c r="E13" s="49" t="s">
        <v>14</v>
      </c>
      <c r="F13" s="49" t="s">
        <v>15</v>
      </c>
      <c r="G13" s="49" t="s">
        <v>16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2"/>
      <c r="T13" s="39"/>
    </row>
    <row r="14" spans="1:20" s="6" customFormat="1" ht="15.75" customHeight="1" x14ac:dyDescent="0.3">
      <c r="A14" s="49"/>
      <c r="B14" s="49"/>
      <c r="C14" s="49"/>
      <c r="D14" s="49"/>
      <c r="E14" s="49"/>
      <c r="F14" s="49"/>
      <c r="G14" s="49" t="s">
        <v>17</v>
      </c>
      <c r="H14" s="49"/>
      <c r="I14" s="49"/>
      <c r="J14" s="49"/>
      <c r="K14" s="49" t="s">
        <v>18</v>
      </c>
      <c r="L14" s="49"/>
      <c r="M14" s="49" t="s">
        <v>19</v>
      </c>
      <c r="N14" s="49"/>
      <c r="O14" s="49"/>
      <c r="P14" s="49"/>
      <c r="Q14" s="49"/>
      <c r="R14" s="49"/>
      <c r="S14" s="42"/>
      <c r="T14" s="39"/>
    </row>
    <row r="15" spans="1:20" s="6" customFormat="1" ht="93" customHeight="1" x14ac:dyDescent="0.3">
      <c r="A15" s="49"/>
      <c r="B15" s="49"/>
      <c r="C15" s="49"/>
      <c r="D15" s="49"/>
      <c r="E15" s="49"/>
      <c r="F15" s="49"/>
      <c r="G15" s="32" t="s">
        <v>29</v>
      </c>
      <c r="H15" s="32" t="s">
        <v>30</v>
      </c>
      <c r="I15" s="32" t="s">
        <v>20</v>
      </c>
      <c r="J15" s="32" t="s">
        <v>21</v>
      </c>
      <c r="K15" s="32" t="s">
        <v>22</v>
      </c>
      <c r="L15" s="32" t="s">
        <v>23</v>
      </c>
      <c r="M15" s="32" t="s">
        <v>24</v>
      </c>
      <c r="N15" s="32" t="s">
        <v>25</v>
      </c>
      <c r="O15" s="32" t="s">
        <v>26</v>
      </c>
      <c r="P15" s="32" t="s">
        <v>27</v>
      </c>
      <c r="Q15" s="49"/>
      <c r="R15" s="49"/>
      <c r="S15" s="42" t="s">
        <v>28</v>
      </c>
      <c r="T15" s="39" t="s">
        <v>34</v>
      </c>
    </row>
    <row r="16" spans="1:20" s="6" customFormat="1" x14ac:dyDescent="0.3">
      <c r="A16" s="32">
        <v>1</v>
      </c>
      <c r="B16" s="32">
        <v>2</v>
      </c>
      <c r="C16" s="32">
        <v>3</v>
      </c>
      <c r="D16" s="32">
        <v>4</v>
      </c>
      <c r="E16" s="32">
        <v>5</v>
      </c>
      <c r="F16" s="32">
        <v>6</v>
      </c>
      <c r="G16" s="32">
        <v>7</v>
      </c>
      <c r="H16" s="32">
        <v>8</v>
      </c>
      <c r="I16" s="32">
        <v>9</v>
      </c>
      <c r="J16" s="32">
        <v>10</v>
      </c>
      <c r="K16" s="32">
        <v>11</v>
      </c>
      <c r="L16" s="32">
        <v>12</v>
      </c>
      <c r="M16" s="32">
        <v>13</v>
      </c>
      <c r="N16" s="32">
        <v>14</v>
      </c>
      <c r="O16" s="32">
        <v>15</v>
      </c>
      <c r="P16" s="32">
        <v>16</v>
      </c>
      <c r="Q16" s="32">
        <v>17</v>
      </c>
      <c r="R16" s="32">
        <v>18</v>
      </c>
      <c r="S16" s="43"/>
      <c r="T16" s="39"/>
    </row>
    <row r="17" spans="1:20" x14ac:dyDescent="0.3">
      <c r="A17" s="15"/>
      <c r="B17" s="37">
        <f ca="1">D2</f>
        <v>45870</v>
      </c>
      <c r="C17" s="16" t="s">
        <v>32</v>
      </c>
      <c r="D17" s="17">
        <f>-E17</f>
        <v>-500000</v>
      </c>
      <c r="E17" s="18">
        <f>$D$3/4</f>
        <v>500000</v>
      </c>
      <c r="F17" s="15" t="s">
        <v>32</v>
      </c>
      <c r="G17" s="17">
        <v>0</v>
      </c>
      <c r="H17" s="18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1" t="s">
        <v>32</v>
      </c>
      <c r="R17" s="21" t="s">
        <v>32</v>
      </c>
      <c r="S17" s="44"/>
    </row>
    <row r="18" spans="1:20" x14ac:dyDescent="0.3">
      <c r="A18" s="21">
        <v>1</v>
      </c>
      <c r="B18" s="38">
        <f ca="1">DATE(YEAR(B17),9,5)</f>
        <v>45905</v>
      </c>
      <c r="C18" s="23">
        <f ca="1">B18-B17-4</f>
        <v>31</v>
      </c>
      <c r="D18" s="17">
        <f ca="1">IF(DAY(B18)=1,-E18,E18+F18)</f>
        <v>4242.3287671232874</v>
      </c>
      <c r="E18" s="18">
        <v>0</v>
      </c>
      <c r="F18" s="19">
        <f ca="1">S18*$D$5*C18/T18</f>
        <v>4242.3287671232874</v>
      </c>
      <c r="G18" s="19"/>
      <c r="H18" s="19"/>
      <c r="I18" s="20"/>
      <c r="J18" s="20"/>
      <c r="K18" s="20"/>
      <c r="L18" s="20"/>
      <c r="M18" s="20"/>
      <c r="N18" s="20"/>
      <c r="O18" s="19"/>
      <c r="P18" s="20"/>
      <c r="Q18" s="21" t="str">
        <f>IFERROR(IF(A18&gt;$D$7," ","х")," ")</f>
        <v>х</v>
      </c>
      <c r="R18" s="21" t="str">
        <f>IFERROR(IF(A18&gt;$D$7," ","х")," ")</f>
        <v>х</v>
      </c>
      <c r="S18" s="45">
        <f>E17</f>
        <v>500000</v>
      </c>
      <c r="T18" s="10">
        <f ca="1">IFERROR(IF(MONTH(DATE(YEAR(B17),2,28)+1)=2,366,365)," ")</f>
        <v>365</v>
      </c>
    </row>
    <row r="19" spans="1:20" ht="15.75" customHeight="1" x14ac:dyDescent="0.3">
      <c r="A19" s="21">
        <v>2</v>
      </c>
      <c r="B19" s="38">
        <f ca="1">IF(OR(MONTH(B18)=1,MONTH(B18)=8),DATE(YEAR(B18),MONTH(B18)+1,1),IF(DAY(B18)=1,DATE(YEAR(B18),MONTH(B18),5),DATE(YEAR(B18),MONTH(B18)+1,5)))</f>
        <v>45935</v>
      </c>
      <c r="C19" s="23">
        <f ca="1">IF(AND(DAY(B19)=5,DAY(B18)=5),B19-B18,IF(DAY(B19)=1," ",B19-B17))</f>
        <v>30</v>
      </c>
      <c r="D19" s="17">
        <f t="shared" ref="D19:D56" ca="1" si="0">IF(DAY(B19)=1,-E19,E19+F19)</f>
        <v>4105.4794520547948</v>
      </c>
      <c r="E19" s="18">
        <v>0</v>
      </c>
      <c r="F19" s="19">
        <f ca="1">IF(AND(DAY(B19)=5,DAY(B18)=5),S19*$D$5*C19/T19,IF(AND(DAY(B19)=5,DAY(B18)=1),S18*$D$5*C19/T18," "))</f>
        <v>4105.4794520547948</v>
      </c>
      <c r="G19" s="19"/>
      <c r="H19" s="19"/>
      <c r="I19" s="20"/>
      <c r="J19" s="20"/>
      <c r="K19" s="20"/>
      <c r="L19" s="20"/>
      <c r="M19" s="20"/>
      <c r="N19" s="20"/>
      <c r="O19" s="19"/>
      <c r="P19" s="20"/>
      <c r="Q19" s="21" t="str">
        <f t="shared" ref="Q19:Q56" si="1">IFERROR(IF(A19&gt;$D$7," ","х")," ")</f>
        <v>х</v>
      </c>
      <c r="R19" s="21" t="str">
        <f t="shared" ref="R19:R56" si="2">IFERROR(IF(A19&gt;$D$7," ","х")," ")</f>
        <v>х</v>
      </c>
      <c r="S19" s="45">
        <f ca="1">IF(DAY(B18)=1,S18+E18,S18-E18)</f>
        <v>500000</v>
      </c>
      <c r="T19" s="10">
        <f t="shared" ref="T19:T56" ca="1" si="3">IFERROR(IF(MONTH(DATE(YEAR(B18),2,28)+1)=2,366,365)," ")</f>
        <v>365</v>
      </c>
    </row>
    <row r="20" spans="1:20" x14ac:dyDescent="0.3">
      <c r="A20" s="21">
        <v>3</v>
      </c>
      <c r="B20" s="38">
        <f t="shared" ref="B20:B41" ca="1" si="4">IF(OR(MONTH(B19)=1,MONTH(B19)=8),DATE(YEAR(B19),MONTH(B19)+1,1),IF(DAY(B19)=1,DATE(YEAR(B19),MONTH(B19),5),DATE(YEAR(B19),MONTH(B19)+1,5)))</f>
        <v>45966</v>
      </c>
      <c r="C20" s="23">
        <f t="shared" ref="C20:C56" ca="1" si="5">IF(AND(DAY(B20)=5,DAY(B19)=5),B20-B19,IF(DAY(B20)=1," ",B20-B18))</f>
        <v>31</v>
      </c>
      <c r="D20" s="17">
        <f t="shared" ca="1" si="0"/>
        <v>4242.3287671232874</v>
      </c>
      <c r="E20" s="18">
        <v>0</v>
      </c>
      <c r="F20" s="19">
        <f t="shared" ref="F20:F56" ca="1" si="6">IF(AND(DAY(B20)=5,DAY(B19)=5),S20*$D$5*C20/T20,IF(AND(DAY(B20)=5,DAY(B19)=1),S19*$D$5*C20/T19," "))</f>
        <v>4242.3287671232874</v>
      </c>
      <c r="G20" s="19"/>
      <c r="H20" s="19"/>
      <c r="I20" s="20"/>
      <c r="J20" s="20"/>
      <c r="K20" s="20"/>
      <c r="L20" s="20"/>
      <c r="M20" s="20"/>
      <c r="N20" s="20"/>
      <c r="O20" s="19"/>
      <c r="P20" s="20"/>
      <c r="Q20" s="21" t="str">
        <f t="shared" si="1"/>
        <v>х</v>
      </c>
      <c r="R20" s="21" t="str">
        <f t="shared" si="2"/>
        <v>х</v>
      </c>
      <c r="S20" s="45">
        <f t="shared" ref="S20:S56" ca="1" si="7">IF(DAY(B19)=1,S19+E19,S19-E19)</f>
        <v>500000</v>
      </c>
      <c r="T20" s="10">
        <f t="shared" ca="1" si="3"/>
        <v>365</v>
      </c>
    </row>
    <row r="21" spans="1:20" x14ac:dyDescent="0.3">
      <c r="A21" s="21">
        <v>4</v>
      </c>
      <c r="B21" s="38">
        <f t="shared" ca="1" si="4"/>
        <v>45996</v>
      </c>
      <c r="C21" s="23">
        <f t="shared" ca="1" si="5"/>
        <v>30</v>
      </c>
      <c r="D21" s="17">
        <f t="shared" ca="1" si="0"/>
        <v>4105.4794520547948</v>
      </c>
      <c r="E21" s="18">
        <v>0</v>
      </c>
      <c r="F21" s="19">
        <f t="shared" ca="1" si="6"/>
        <v>4105.4794520547948</v>
      </c>
      <c r="G21" s="19"/>
      <c r="H21" s="19"/>
      <c r="I21" s="20"/>
      <c r="J21" s="20"/>
      <c r="K21" s="20"/>
      <c r="L21" s="20"/>
      <c r="M21" s="20"/>
      <c r="N21" s="20"/>
      <c r="O21" s="19"/>
      <c r="P21" s="20"/>
      <c r="Q21" s="21" t="str">
        <f t="shared" si="1"/>
        <v>х</v>
      </c>
      <c r="R21" s="21" t="str">
        <f t="shared" si="2"/>
        <v>х</v>
      </c>
      <c r="S21" s="45">
        <f t="shared" ca="1" si="7"/>
        <v>500000</v>
      </c>
      <c r="T21" s="10">
        <f t="shared" ca="1" si="3"/>
        <v>365</v>
      </c>
    </row>
    <row r="22" spans="1:20" x14ac:dyDescent="0.3">
      <c r="A22" s="21">
        <v>5</v>
      </c>
      <c r="B22" s="38">
        <f t="shared" ca="1" si="4"/>
        <v>46027</v>
      </c>
      <c r="C22" s="23">
        <f t="shared" ca="1" si="5"/>
        <v>31</v>
      </c>
      <c r="D22" s="17">
        <f t="shared" ca="1" si="0"/>
        <v>4242.3287671232874</v>
      </c>
      <c r="E22" s="18">
        <v>0</v>
      </c>
      <c r="F22" s="19">
        <f t="shared" ca="1" si="6"/>
        <v>4242.3287671232874</v>
      </c>
      <c r="G22" s="19"/>
      <c r="H22" s="19"/>
      <c r="I22" s="20"/>
      <c r="J22" s="20"/>
      <c r="K22" s="20"/>
      <c r="L22" s="20"/>
      <c r="M22" s="20"/>
      <c r="N22" s="20"/>
      <c r="O22" s="19"/>
      <c r="P22" s="20"/>
      <c r="Q22" s="21" t="str">
        <f t="shared" si="1"/>
        <v>х</v>
      </c>
      <c r="R22" s="21" t="str">
        <f t="shared" si="2"/>
        <v>х</v>
      </c>
      <c r="S22" s="45">
        <f t="shared" ca="1" si="7"/>
        <v>500000</v>
      </c>
      <c r="T22" s="10">
        <f t="shared" ca="1" si="3"/>
        <v>365</v>
      </c>
    </row>
    <row r="23" spans="1:20" x14ac:dyDescent="0.3">
      <c r="A23" s="21"/>
      <c r="B23" s="38">
        <f t="shared" ca="1" si="4"/>
        <v>46054</v>
      </c>
      <c r="C23" s="23" t="str">
        <f t="shared" ca="1" si="5"/>
        <v xml:space="preserve"> </v>
      </c>
      <c r="D23" s="17">
        <f t="shared" ca="1" si="0"/>
        <v>-500000</v>
      </c>
      <c r="E23" s="18">
        <f ca="1">IF(DAY(B23)=1,$D$3/4,$D$3/30)</f>
        <v>500000</v>
      </c>
      <c r="F23" s="15" t="s">
        <v>32</v>
      </c>
      <c r="G23" s="17">
        <v>0</v>
      </c>
      <c r="H23" s="18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21" t="str">
        <f t="shared" si="1"/>
        <v>х</v>
      </c>
      <c r="R23" s="21" t="str">
        <f t="shared" si="2"/>
        <v>х</v>
      </c>
      <c r="S23" s="45">
        <f t="shared" ca="1" si="7"/>
        <v>500000</v>
      </c>
      <c r="T23" s="10">
        <f t="shared" ca="1" si="3"/>
        <v>365</v>
      </c>
    </row>
    <row r="24" spans="1:20" x14ac:dyDescent="0.3">
      <c r="A24" s="21">
        <v>6</v>
      </c>
      <c r="B24" s="38">
        <f t="shared" ca="1" si="4"/>
        <v>46058</v>
      </c>
      <c r="C24" s="23">
        <f t="shared" ca="1" si="5"/>
        <v>31</v>
      </c>
      <c r="D24" s="17">
        <f t="shared" ca="1" si="0"/>
        <v>4242.3287671232874</v>
      </c>
      <c r="E24" s="18">
        <v>0</v>
      </c>
      <c r="F24" s="19">
        <f t="shared" ca="1" si="6"/>
        <v>4242.3287671232874</v>
      </c>
      <c r="G24" s="19"/>
      <c r="H24" s="19"/>
      <c r="I24" s="20"/>
      <c r="J24" s="20"/>
      <c r="K24" s="20"/>
      <c r="L24" s="20"/>
      <c r="M24" s="20"/>
      <c r="N24" s="20"/>
      <c r="O24" s="19"/>
      <c r="P24" s="20"/>
      <c r="Q24" s="21" t="str">
        <f t="shared" si="1"/>
        <v>х</v>
      </c>
      <c r="R24" s="21" t="str">
        <f t="shared" si="2"/>
        <v>х</v>
      </c>
      <c r="S24" s="45">
        <f t="shared" ca="1" si="7"/>
        <v>1000000</v>
      </c>
      <c r="T24" s="10">
        <f t="shared" ca="1" si="3"/>
        <v>365</v>
      </c>
    </row>
    <row r="25" spans="1:20" x14ac:dyDescent="0.3">
      <c r="A25" s="21">
        <v>7</v>
      </c>
      <c r="B25" s="38">
        <f t="shared" ca="1" si="4"/>
        <v>46086</v>
      </c>
      <c r="C25" s="23">
        <f t="shared" ca="1" si="5"/>
        <v>28</v>
      </c>
      <c r="D25" s="17">
        <f t="shared" ca="1" si="0"/>
        <v>74330.228310502294</v>
      </c>
      <c r="E25" s="18">
        <f ca="1">IF(DAY(B25)=1,$D$3/4,$D$3/30)</f>
        <v>66666.666666666672</v>
      </c>
      <c r="F25" s="19">
        <f t="shared" ca="1" si="6"/>
        <v>7663.5616438356165</v>
      </c>
      <c r="G25" s="19"/>
      <c r="H25" s="19"/>
      <c r="I25" s="20"/>
      <c r="J25" s="20"/>
      <c r="K25" s="20"/>
      <c r="L25" s="20"/>
      <c r="M25" s="20"/>
      <c r="N25" s="20"/>
      <c r="O25" s="19"/>
      <c r="P25" s="20"/>
      <c r="Q25" s="21" t="str">
        <f t="shared" si="1"/>
        <v>х</v>
      </c>
      <c r="R25" s="21" t="str">
        <f t="shared" si="2"/>
        <v>х</v>
      </c>
      <c r="S25" s="45">
        <f t="shared" ca="1" si="7"/>
        <v>1000000</v>
      </c>
      <c r="T25" s="10">
        <f t="shared" ca="1" si="3"/>
        <v>365</v>
      </c>
    </row>
    <row r="26" spans="1:20" x14ac:dyDescent="0.3">
      <c r="A26" s="21">
        <v>8</v>
      </c>
      <c r="B26" s="38">
        <f t="shared" ca="1" si="4"/>
        <v>46117</v>
      </c>
      <c r="C26" s="23">
        <f t="shared" ca="1" si="5"/>
        <v>31</v>
      </c>
      <c r="D26" s="17">
        <f t="shared" ca="1" si="0"/>
        <v>74585.680365296808</v>
      </c>
      <c r="E26" s="18">
        <f t="shared" ref="E26:E56" ca="1" si="8">IF(DAY(B26)=1,$D$3/4,$D$3/30)</f>
        <v>66666.666666666672</v>
      </c>
      <c r="F26" s="19">
        <f t="shared" ca="1" si="6"/>
        <v>7919.0136986301368</v>
      </c>
      <c r="G26" s="19"/>
      <c r="H26" s="19"/>
      <c r="I26" s="20"/>
      <c r="J26" s="20"/>
      <c r="K26" s="20"/>
      <c r="L26" s="20"/>
      <c r="M26" s="20"/>
      <c r="N26" s="20"/>
      <c r="O26" s="19"/>
      <c r="P26" s="20"/>
      <c r="Q26" s="21" t="str">
        <f t="shared" si="1"/>
        <v>х</v>
      </c>
      <c r="R26" s="21" t="str">
        <f t="shared" si="2"/>
        <v>х</v>
      </c>
      <c r="S26" s="45">
        <f t="shared" ca="1" si="7"/>
        <v>933333.33333333337</v>
      </c>
      <c r="T26" s="10">
        <f t="shared" ca="1" si="3"/>
        <v>365</v>
      </c>
    </row>
    <row r="27" spans="1:20" x14ac:dyDescent="0.3">
      <c r="A27" s="21">
        <v>9</v>
      </c>
      <c r="B27" s="38">
        <f t="shared" ca="1" si="4"/>
        <v>46147</v>
      </c>
      <c r="C27" s="23">
        <f t="shared" ca="1" si="5"/>
        <v>30</v>
      </c>
      <c r="D27" s="17">
        <f t="shared" ca="1" si="0"/>
        <v>73782.831050228313</v>
      </c>
      <c r="E27" s="18">
        <f t="shared" ca="1" si="8"/>
        <v>66666.666666666672</v>
      </c>
      <c r="F27" s="19">
        <f t="shared" ca="1" si="6"/>
        <v>7116.1643835616451</v>
      </c>
      <c r="G27" s="19"/>
      <c r="H27" s="19"/>
      <c r="I27" s="20"/>
      <c r="J27" s="20"/>
      <c r="K27" s="20"/>
      <c r="L27" s="20"/>
      <c r="M27" s="20"/>
      <c r="N27" s="20"/>
      <c r="O27" s="19"/>
      <c r="P27" s="20"/>
      <c r="Q27" s="21" t="str">
        <f t="shared" si="1"/>
        <v>х</v>
      </c>
      <c r="R27" s="21" t="str">
        <f t="shared" si="2"/>
        <v>х</v>
      </c>
      <c r="S27" s="45">
        <f t="shared" ca="1" si="7"/>
        <v>866666.66666666674</v>
      </c>
      <c r="T27" s="10">
        <f t="shared" ca="1" si="3"/>
        <v>365</v>
      </c>
    </row>
    <row r="28" spans="1:20" x14ac:dyDescent="0.3">
      <c r="A28" s="21">
        <v>10</v>
      </c>
      <c r="B28" s="38">
        <f t="shared" ca="1" si="4"/>
        <v>46178</v>
      </c>
      <c r="C28" s="23">
        <f t="shared" ca="1" si="5"/>
        <v>31</v>
      </c>
      <c r="D28" s="17">
        <f t="shared" ca="1" si="0"/>
        <v>73454.392694063936</v>
      </c>
      <c r="E28" s="18">
        <f t="shared" ca="1" si="8"/>
        <v>66666.666666666672</v>
      </c>
      <c r="F28" s="19">
        <f t="shared" ca="1" si="6"/>
        <v>6787.7260273972615</v>
      </c>
      <c r="G28" s="19"/>
      <c r="H28" s="19"/>
      <c r="I28" s="20"/>
      <c r="J28" s="20"/>
      <c r="K28" s="20"/>
      <c r="L28" s="20"/>
      <c r="M28" s="20"/>
      <c r="N28" s="20"/>
      <c r="O28" s="19"/>
      <c r="P28" s="20"/>
      <c r="Q28" s="21" t="str">
        <f t="shared" si="1"/>
        <v>х</v>
      </c>
      <c r="R28" s="21" t="str">
        <f t="shared" si="2"/>
        <v>х</v>
      </c>
      <c r="S28" s="45">
        <f t="shared" ca="1" si="7"/>
        <v>800000.00000000012</v>
      </c>
      <c r="T28" s="10">
        <f t="shared" ca="1" si="3"/>
        <v>365</v>
      </c>
    </row>
    <row r="29" spans="1:20" x14ac:dyDescent="0.3">
      <c r="A29" s="21">
        <v>11</v>
      </c>
      <c r="B29" s="38">
        <f t="shared" ca="1" si="4"/>
        <v>46208</v>
      </c>
      <c r="C29" s="23">
        <f t="shared" ca="1" si="5"/>
        <v>30</v>
      </c>
      <c r="D29" s="17">
        <f t="shared" ca="1" si="0"/>
        <v>72688.036529680365</v>
      </c>
      <c r="E29" s="18">
        <f t="shared" ca="1" si="8"/>
        <v>66666.666666666672</v>
      </c>
      <c r="F29" s="19">
        <f t="shared" ca="1" si="6"/>
        <v>6021.3698630136996</v>
      </c>
      <c r="G29" s="19"/>
      <c r="H29" s="19"/>
      <c r="I29" s="20"/>
      <c r="J29" s="20"/>
      <c r="K29" s="20"/>
      <c r="L29" s="20"/>
      <c r="M29" s="20"/>
      <c r="N29" s="20"/>
      <c r="O29" s="19"/>
      <c r="P29" s="20"/>
      <c r="Q29" s="21" t="str">
        <f t="shared" si="1"/>
        <v>х</v>
      </c>
      <c r="R29" s="21" t="str">
        <f t="shared" si="2"/>
        <v>х</v>
      </c>
      <c r="S29" s="45">
        <f t="shared" ca="1" si="7"/>
        <v>733333.33333333349</v>
      </c>
      <c r="T29" s="10">
        <f t="shared" ca="1" si="3"/>
        <v>365</v>
      </c>
    </row>
    <row r="30" spans="1:20" x14ac:dyDescent="0.3">
      <c r="A30" s="21">
        <v>12</v>
      </c>
      <c r="B30" s="38">
        <f t="shared" ca="1" si="4"/>
        <v>46239</v>
      </c>
      <c r="C30" s="23">
        <f t="shared" ca="1" si="5"/>
        <v>31</v>
      </c>
      <c r="D30" s="17">
        <f t="shared" ca="1" si="0"/>
        <v>72323.105022831063</v>
      </c>
      <c r="E30" s="18">
        <f t="shared" ca="1" si="8"/>
        <v>66666.666666666672</v>
      </c>
      <c r="F30" s="19">
        <f t="shared" ca="1" si="6"/>
        <v>5656.4383561643845</v>
      </c>
      <c r="G30" s="19"/>
      <c r="H30" s="19"/>
      <c r="I30" s="20"/>
      <c r="J30" s="20"/>
      <c r="K30" s="20"/>
      <c r="L30" s="20"/>
      <c r="M30" s="20"/>
      <c r="N30" s="20"/>
      <c r="O30" s="19"/>
      <c r="P30" s="20"/>
      <c r="Q30" s="21" t="str">
        <f t="shared" si="1"/>
        <v>х</v>
      </c>
      <c r="R30" s="21" t="str">
        <f t="shared" si="2"/>
        <v>х</v>
      </c>
      <c r="S30" s="45">
        <f t="shared" ca="1" si="7"/>
        <v>666666.66666666686</v>
      </c>
      <c r="T30" s="10">
        <f t="shared" ca="1" si="3"/>
        <v>365</v>
      </c>
    </row>
    <row r="31" spans="1:20" x14ac:dyDescent="0.3">
      <c r="A31" s="21"/>
      <c r="B31" s="38">
        <f t="shared" ca="1" si="4"/>
        <v>46266</v>
      </c>
      <c r="C31" s="23" t="str">
        <f t="shared" ca="1" si="5"/>
        <v xml:space="preserve"> </v>
      </c>
      <c r="D31" s="17">
        <f t="shared" ca="1" si="0"/>
        <v>-500000</v>
      </c>
      <c r="E31" s="18">
        <f t="shared" ca="1" si="8"/>
        <v>500000</v>
      </c>
      <c r="F31" s="15" t="s">
        <v>32</v>
      </c>
      <c r="G31" s="17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21" t="str">
        <f t="shared" si="1"/>
        <v>х</v>
      </c>
      <c r="R31" s="21" t="str">
        <f t="shared" si="2"/>
        <v>х</v>
      </c>
      <c r="S31" s="45">
        <f t="shared" ca="1" si="7"/>
        <v>600000.00000000023</v>
      </c>
      <c r="T31" s="10">
        <f t="shared" ca="1" si="3"/>
        <v>365</v>
      </c>
    </row>
    <row r="32" spans="1:20" x14ac:dyDescent="0.3">
      <c r="A32" s="21">
        <v>13</v>
      </c>
      <c r="B32" s="38">
        <f t="shared" ca="1" si="4"/>
        <v>46270</v>
      </c>
      <c r="C32" s="23">
        <f t="shared" ca="1" si="5"/>
        <v>31</v>
      </c>
      <c r="D32" s="17">
        <f t="shared" ca="1" si="0"/>
        <v>71757.46118721462</v>
      </c>
      <c r="E32" s="18">
        <f t="shared" ca="1" si="8"/>
        <v>66666.666666666672</v>
      </c>
      <c r="F32" s="19">
        <f t="shared" ca="1" si="6"/>
        <v>5090.7945205479473</v>
      </c>
      <c r="G32" s="19"/>
      <c r="H32" s="19"/>
      <c r="I32" s="20"/>
      <c r="J32" s="20"/>
      <c r="K32" s="20"/>
      <c r="L32" s="20"/>
      <c r="M32" s="20"/>
      <c r="N32" s="20"/>
      <c r="O32" s="19"/>
      <c r="P32" s="20"/>
      <c r="Q32" s="21" t="str">
        <f t="shared" si="1"/>
        <v>х</v>
      </c>
      <c r="R32" s="21" t="str">
        <f t="shared" si="2"/>
        <v>х</v>
      </c>
      <c r="S32" s="45">
        <f t="shared" ca="1" si="7"/>
        <v>1100000.0000000002</v>
      </c>
      <c r="T32" s="10">
        <f t="shared" ca="1" si="3"/>
        <v>365</v>
      </c>
    </row>
    <row r="33" spans="1:20" ht="15.75" customHeight="1" x14ac:dyDescent="0.3">
      <c r="A33" s="21">
        <v>14</v>
      </c>
      <c r="B33" s="38">
        <f t="shared" ca="1" si="4"/>
        <v>46300</v>
      </c>
      <c r="C33" s="23">
        <f t="shared" ca="1" si="5"/>
        <v>30</v>
      </c>
      <c r="D33" s="17">
        <f t="shared" ca="1" si="0"/>
        <v>75151.324200913252</v>
      </c>
      <c r="E33" s="18">
        <f t="shared" ca="1" si="8"/>
        <v>66666.666666666672</v>
      </c>
      <c r="F33" s="19">
        <f t="shared" ca="1" si="6"/>
        <v>8484.6575342465785</v>
      </c>
      <c r="G33" s="19"/>
      <c r="H33" s="19"/>
      <c r="I33" s="20"/>
      <c r="J33" s="20"/>
      <c r="K33" s="20"/>
      <c r="L33" s="20"/>
      <c r="M33" s="20"/>
      <c r="N33" s="20"/>
      <c r="O33" s="19"/>
      <c r="P33" s="20"/>
      <c r="Q33" s="21" t="str">
        <f t="shared" si="1"/>
        <v>х</v>
      </c>
      <c r="R33" s="21" t="str">
        <f t="shared" si="2"/>
        <v>х</v>
      </c>
      <c r="S33" s="45">
        <f t="shared" ca="1" si="7"/>
        <v>1033333.3333333336</v>
      </c>
      <c r="T33" s="10">
        <f t="shared" ca="1" si="3"/>
        <v>365</v>
      </c>
    </row>
    <row r="34" spans="1:20" x14ac:dyDescent="0.3">
      <c r="A34" s="21">
        <v>15</v>
      </c>
      <c r="B34" s="38">
        <f t="shared" ca="1" si="4"/>
        <v>46331</v>
      </c>
      <c r="C34" s="23">
        <f t="shared" ca="1" si="5"/>
        <v>31</v>
      </c>
      <c r="D34" s="17">
        <f t="shared" ca="1" si="0"/>
        <v>74868.50228310503</v>
      </c>
      <c r="E34" s="18">
        <f t="shared" ca="1" si="8"/>
        <v>66666.666666666672</v>
      </c>
      <c r="F34" s="19">
        <f t="shared" ca="1" si="6"/>
        <v>8201.8356164383586</v>
      </c>
      <c r="G34" s="19"/>
      <c r="H34" s="19"/>
      <c r="I34" s="20"/>
      <c r="J34" s="20"/>
      <c r="K34" s="20"/>
      <c r="L34" s="20"/>
      <c r="M34" s="20"/>
      <c r="N34" s="20"/>
      <c r="O34" s="19"/>
      <c r="P34" s="20"/>
      <c r="Q34" s="21" t="str">
        <f t="shared" si="1"/>
        <v>х</v>
      </c>
      <c r="R34" s="21" t="str">
        <f t="shared" si="2"/>
        <v>х</v>
      </c>
      <c r="S34" s="45">
        <f t="shared" ca="1" si="7"/>
        <v>966666.66666666698</v>
      </c>
      <c r="T34" s="10">
        <f t="shared" ca="1" si="3"/>
        <v>365</v>
      </c>
    </row>
    <row r="35" spans="1:20" x14ac:dyDescent="0.3">
      <c r="A35" s="21">
        <v>16</v>
      </c>
      <c r="B35" s="38">
        <f t="shared" ca="1" si="4"/>
        <v>46361</v>
      </c>
      <c r="C35" s="23">
        <f t="shared" ca="1" si="5"/>
        <v>30</v>
      </c>
      <c r="D35" s="17">
        <f t="shared" ca="1" si="0"/>
        <v>74056.529680365304</v>
      </c>
      <c r="E35" s="18">
        <f t="shared" ca="1" si="8"/>
        <v>66666.666666666672</v>
      </c>
      <c r="F35" s="19">
        <f t="shared" ca="1" si="6"/>
        <v>7389.8630136986339</v>
      </c>
      <c r="G35" s="19"/>
      <c r="H35" s="19"/>
      <c r="I35" s="20"/>
      <c r="J35" s="20"/>
      <c r="K35" s="20"/>
      <c r="L35" s="20"/>
      <c r="M35" s="20"/>
      <c r="N35" s="20"/>
      <c r="O35" s="19"/>
      <c r="P35" s="20"/>
      <c r="Q35" s="21" t="str">
        <f t="shared" si="1"/>
        <v>х</v>
      </c>
      <c r="R35" s="21" t="str">
        <f t="shared" si="2"/>
        <v>х</v>
      </c>
      <c r="S35" s="45">
        <f t="shared" ca="1" si="7"/>
        <v>900000.00000000035</v>
      </c>
      <c r="T35" s="10">
        <f t="shared" ca="1" si="3"/>
        <v>365</v>
      </c>
    </row>
    <row r="36" spans="1:20" x14ac:dyDescent="0.3">
      <c r="A36" s="21">
        <v>17</v>
      </c>
      <c r="B36" s="38">
        <f t="shared" ca="1" si="4"/>
        <v>46392</v>
      </c>
      <c r="C36" s="23">
        <f t="shared" ca="1" si="5"/>
        <v>31</v>
      </c>
      <c r="D36" s="17">
        <f t="shared" ca="1" si="0"/>
        <v>73737.214611872158</v>
      </c>
      <c r="E36" s="18">
        <f t="shared" ca="1" si="8"/>
        <v>66666.666666666672</v>
      </c>
      <c r="F36" s="19">
        <f t="shared" ca="1" si="6"/>
        <v>7070.5479452054833</v>
      </c>
      <c r="G36" s="19"/>
      <c r="H36" s="19"/>
      <c r="I36" s="20"/>
      <c r="J36" s="20"/>
      <c r="K36" s="20"/>
      <c r="L36" s="20"/>
      <c r="M36" s="20"/>
      <c r="N36" s="20"/>
      <c r="O36" s="19"/>
      <c r="P36" s="20"/>
      <c r="Q36" s="21" t="str">
        <f t="shared" si="1"/>
        <v>х</v>
      </c>
      <c r="R36" s="21" t="str">
        <f t="shared" si="2"/>
        <v>х</v>
      </c>
      <c r="S36" s="45">
        <f t="shared" ca="1" si="7"/>
        <v>833333.33333333372</v>
      </c>
      <c r="T36" s="10">
        <f t="shared" ca="1" si="3"/>
        <v>365</v>
      </c>
    </row>
    <row r="37" spans="1:20" x14ac:dyDescent="0.3">
      <c r="A37" s="21"/>
      <c r="B37" s="38">
        <f t="shared" ca="1" si="4"/>
        <v>46419</v>
      </c>
      <c r="C37" s="23" t="str">
        <f t="shared" ca="1" si="5"/>
        <v xml:space="preserve"> </v>
      </c>
      <c r="D37" s="17">
        <f t="shared" ca="1" si="0"/>
        <v>-500000</v>
      </c>
      <c r="E37" s="18">
        <f t="shared" ca="1" si="8"/>
        <v>500000</v>
      </c>
      <c r="F37" s="15" t="s">
        <v>32</v>
      </c>
      <c r="G37" s="17">
        <v>0</v>
      </c>
      <c r="H37" s="18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21" t="str">
        <f t="shared" si="1"/>
        <v>х</v>
      </c>
      <c r="R37" s="21" t="str">
        <f t="shared" si="2"/>
        <v>х</v>
      </c>
      <c r="S37" s="45">
        <f t="shared" ca="1" si="7"/>
        <v>766666.66666666709</v>
      </c>
      <c r="T37" s="10">
        <f t="shared" ca="1" si="3"/>
        <v>365</v>
      </c>
    </row>
    <row r="38" spans="1:20" x14ac:dyDescent="0.3">
      <c r="A38" s="21">
        <v>18</v>
      </c>
      <c r="B38" s="38">
        <f t="shared" ca="1" si="4"/>
        <v>46423</v>
      </c>
      <c r="C38" s="23">
        <f t="shared" ca="1" si="5"/>
        <v>31</v>
      </c>
      <c r="D38" s="17">
        <f t="shared" ca="1" si="0"/>
        <v>73171.570776255714</v>
      </c>
      <c r="E38" s="18">
        <f t="shared" ca="1" si="8"/>
        <v>66666.666666666672</v>
      </c>
      <c r="F38" s="19">
        <f t="shared" ca="1" si="6"/>
        <v>6504.9041095890452</v>
      </c>
      <c r="G38" s="19"/>
      <c r="H38" s="19"/>
      <c r="I38" s="20"/>
      <c r="J38" s="20"/>
      <c r="K38" s="20"/>
      <c r="L38" s="20"/>
      <c r="M38" s="20"/>
      <c r="N38" s="20"/>
      <c r="O38" s="19"/>
      <c r="P38" s="20"/>
      <c r="Q38" s="21" t="str">
        <f t="shared" si="1"/>
        <v>х</v>
      </c>
      <c r="R38" s="21" t="str">
        <f t="shared" si="2"/>
        <v>х</v>
      </c>
      <c r="S38" s="45">
        <f t="shared" ca="1" si="7"/>
        <v>1266666.666666667</v>
      </c>
      <c r="T38" s="10">
        <f t="shared" ca="1" si="3"/>
        <v>365</v>
      </c>
    </row>
    <row r="39" spans="1:20" x14ac:dyDescent="0.3">
      <c r="A39" s="21">
        <v>19</v>
      </c>
      <c r="B39" s="38">
        <f t="shared" ca="1" si="4"/>
        <v>46451</v>
      </c>
      <c r="C39" s="23">
        <f t="shared" ca="1" si="5"/>
        <v>28</v>
      </c>
      <c r="D39" s="17">
        <f t="shared" ca="1" si="0"/>
        <v>75862.940639269422</v>
      </c>
      <c r="E39" s="18">
        <f t="shared" ca="1" si="8"/>
        <v>66666.666666666672</v>
      </c>
      <c r="F39" s="19">
        <f t="shared" ca="1" si="6"/>
        <v>9196.273972602743</v>
      </c>
      <c r="G39" s="19"/>
      <c r="H39" s="19"/>
      <c r="I39" s="20"/>
      <c r="J39" s="20"/>
      <c r="K39" s="20"/>
      <c r="L39" s="20"/>
      <c r="M39" s="20"/>
      <c r="N39" s="20"/>
      <c r="O39" s="19"/>
      <c r="P39" s="20"/>
      <c r="Q39" s="21" t="str">
        <f t="shared" si="1"/>
        <v>х</v>
      </c>
      <c r="R39" s="21" t="str">
        <f t="shared" si="2"/>
        <v>х</v>
      </c>
      <c r="S39" s="45">
        <f t="shared" ca="1" si="7"/>
        <v>1200000.0000000002</v>
      </c>
      <c r="T39" s="10">
        <f t="shared" ca="1" si="3"/>
        <v>365</v>
      </c>
    </row>
    <row r="40" spans="1:20" x14ac:dyDescent="0.3">
      <c r="A40" s="21">
        <v>20</v>
      </c>
      <c r="B40" s="38">
        <f t="shared" ca="1" si="4"/>
        <v>46482</v>
      </c>
      <c r="C40" s="23">
        <f t="shared" ca="1" si="5"/>
        <v>31</v>
      </c>
      <c r="D40" s="17">
        <f t="shared" ca="1" si="0"/>
        <v>76282.611872146124</v>
      </c>
      <c r="E40" s="18">
        <f t="shared" ca="1" si="8"/>
        <v>66666.666666666672</v>
      </c>
      <c r="F40" s="19">
        <f t="shared" ca="1" si="6"/>
        <v>9615.9452054794529</v>
      </c>
      <c r="G40" s="19"/>
      <c r="H40" s="19"/>
      <c r="I40" s="20"/>
      <c r="J40" s="20"/>
      <c r="K40" s="20"/>
      <c r="L40" s="20"/>
      <c r="M40" s="20"/>
      <c r="N40" s="20"/>
      <c r="O40" s="19"/>
      <c r="P40" s="20"/>
      <c r="Q40" s="21" t="str">
        <f t="shared" si="1"/>
        <v>х</v>
      </c>
      <c r="R40" s="21" t="str">
        <f t="shared" si="2"/>
        <v>х</v>
      </c>
      <c r="S40" s="45">
        <f t="shared" ca="1" si="7"/>
        <v>1133333.3333333335</v>
      </c>
      <c r="T40" s="10">
        <f t="shared" ca="1" si="3"/>
        <v>365</v>
      </c>
    </row>
    <row r="41" spans="1:20" x14ac:dyDescent="0.3">
      <c r="A41" s="21">
        <v>21</v>
      </c>
      <c r="B41" s="38">
        <f t="shared" ca="1" si="4"/>
        <v>46512</v>
      </c>
      <c r="C41" s="23">
        <f t="shared" ca="1" si="5"/>
        <v>30</v>
      </c>
      <c r="D41" s="17">
        <f t="shared" ca="1" si="0"/>
        <v>75425.022831050243</v>
      </c>
      <c r="E41" s="18">
        <f t="shared" ca="1" si="8"/>
        <v>66666.666666666672</v>
      </c>
      <c r="F41" s="19">
        <f t="shared" ca="1" si="6"/>
        <v>8758.3561643835637</v>
      </c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1" t="str">
        <f t="shared" si="1"/>
        <v>х</v>
      </c>
      <c r="R41" s="21" t="str">
        <f t="shared" si="2"/>
        <v>х</v>
      </c>
      <c r="S41" s="45">
        <f t="shared" ca="1" si="7"/>
        <v>1066666.6666666667</v>
      </c>
      <c r="T41" s="10">
        <f t="shared" ca="1" si="3"/>
        <v>365</v>
      </c>
    </row>
    <row r="42" spans="1:20" x14ac:dyDescent="0.3">
      <c r="A42" s="21">
        <v>22</v>
      </c>
      <c r="B42" s="22">
        <f t="shared" ref="B42:B56" ca="1" si="9">DATE(YEAR(B41),MONTH(B41)+1,5)</f>
        <v>46543</v>
      </c>
      <c r="C42" s="23">
        <f t="shared" ca="1" si="5"/>
        <v>31</v>
      </c>
      <c r="D42" s="17">
        <f t="shared" ca="1" si="0"/>
        <v>75151.324200913252</v>
      </c>
      <c r="E42" s="18">
        <f t="shared" ca="1" si="8"/>
        <v>66666.666666666672</v>
      </c>
      <c r="F42" s="19">
        <f t="shared" ca="1" si="6"/>
        <v>8484.6575342465767</v>
      </c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1" t="str">
        <f t="shared" si="1"/>
        <v>х</v>
      </c>
      <c r="R42" s="21" t="str">
        <f t="shared" si="2"/>
        <v>х</v>
      </c>
      <c r="S42" s="45">
        <f t="shared" ca="1" si="7"/>
        <v>1000000.0000000001</v>
      </c>
      <c r="T42" s="10">
        <f t="shared" ca="1" si="3"/>
        <v>365</v>
      </c>
    </row>
    <row r="43" spans="1:20" x14ac:dyDescent="0.3">
      <c r="A43" s="21">
        <v>23</v>
      </c>
      <c r="B43" s="22">
        <f t="shared" ca="1" si="9"/>
        <v>46573</v>
      </c>
      <c r="C43" s="23">
        <f t="shared" ca="1" si="5"/>
        <v>30</v>
      </c>
      <c r="D43" s="17">
        <f t="shared" ca="1" si="0"/>
        <v>74330.228310502294</v>
      </c>
      <c r="E43" s="18">
        <f t="shared" ca="1" si="8"/>
        <v>66666.666666666672</v>
      </c>
      <c r="F43" s="19">
        <f t="shared" ca="1" si="6"/>
        <v>7663.5616438356174</v>
      </c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1" t="str">
        <f t="shared" si="1"/>
        <v>х</v>
      </c>
      <c r="R43" s="21" t="str">
        <f t="shared" si="2"/>
        <v>х</v>
      </c>
      <c r="S43" s="45">
        <f t="shared" ca="1" si="7"/>
        <v>933333.33333333349</v>
      </c>
      <c r="T43" s="10">
        <f t="shared" ca="1" si="3"/>
        <v>365</v>
      </c>
    </row>
    <row r="44" spans="1:20" x14ac:dyDescent="0.3">
      <c r="A44" s="21">
        <v>24</v>
      </c>
      <c r="B44" s="22">
        <f t="shared" ca="1" si="9"/>
        <v>46604</v>
      </c>
      <c r="C44" s="23">
        <f t="shared" ca="1" si="5"/>
        <v>31</v>
      </c>
      <c r="D44" s="17">
        <f t="shared" ca="1" si="0"/>
        <v>74020.036529680365</v>
      </c>
      <c r="E44" s="18">
        <f t="shared" ca="1" si="8"/>
        <v>66666.666666666672</v>
      </c>
      <c r="F44" s="19">
        <f t="shared" ca="1" si="6"/>
        <v>7353.3698630136996</v>
      </c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1" t="str">
        <f t="shared" si="1"/>
        <v>х</v>
      </c>
      <c r="R44" s="21" t="str">
        <f t="shared" si="2"/>
        <v>х</v>
      </c>
      <c r="S44" s="45">
        <f t="shared" ca="1" si="7"/>
        <v>866666.66666666686</v>
      </c>
      <c r="T44" s="10">
        <f t="shared" ca="1" si="3"/>
        <v>365</v>
      </c>
    </row>
    <row r="45" spans="1:20" x14ac:dyDescent="0.3">
      <c r="A45" s="21">
        <v>25</v>
      </c>
      <c r="B45" s="22">
        <f t="shared" ca="1" si="9"/>
        <v>46635</v>
      </c>
      <c r="C45" s="23">
        <f t="shared" ca="1" si="5"/>
        <v>31</v>
      </c>
      <c r="D45" s="17">
        <f t="shared" ca="1" si="0"/>
        <v>73454.392694063936</v>
      </c>
      <c r="E45" s="18">
        <f t="shared" ca="1" si="8"/>
        <v>66666.666666666672</v>
      </c>
      <c r="F45" s="19">
        <f t="shared" ca="1" si="6"/>
        <v>6787.7260273972624</v>
      </c>
      <c r="G45" s="17"/>
      <c r="H45" s="18"/>
      <c r="I45" s="19"/>
      <c r="J45" s="19"/>
      <c r="K45" s="19"/>
      <c r="L45" s="19"/>
      <c r="M45" s="19"/>
      <c r="N45" s="19"/>
      <c r="O45" s="19"/>
      <c r="P45" s="19"/>
      <c r="Q45" s="21" t="str">
        <f t="shared" si="1"/>
        <v>х</v>
      </c>
      <c r="R45" s="21" t="str">
        <f t="shared" si="2"/>
        <v>х</v>
      </c>
      <c r="S45" s="45">
        <f t="shared" ca="1" si="7"/>
        <v>800000.00000000023</v>
      </c>
      <c r="T45" s="10">
        <f t="shared" ca="1" si="3"/>
        <v>365</v>
      </c>
    </row>
    <row r="46" spans="1:20" x14ac:dyDescent="0.3">
      <c r="A46" s="21">
        <v>26</v>
      </c>
      <c r="B46" s="22">
        <f t="shared" ca="1" si="9"/>
        <v>46665</v>
      </c>
      <c r="C46" s="23">
        <f t="shared" ca="1" si="5"/>
        <v>30</v>
      </c>
      <c r="D46" s="17">
        <f t="shared" ca="1" si="0"/>
        <v>72688.036529680379</v>
      </c>
      <c r="E46" s="18">
        <f t="shared" ca="1" si="8"/>
        <v>66666.666666666672</v>
      </c>
      <c r="F46" s="19">
        <f t="shared" ca="1" si="6"/>
        <v>6021.3698630137014</v>
      </c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1" t="str">
        <f t="shared" si="1"/>
        <v>х</v>
      </c>
      <c r="R46" s="21" t="str">
        <f t="shared" si="2"/>
        <v>х</v>
      </c>
      <c r="S46" s="45">
        <f t="shared" ca="1" si="7"/>
        <v>733333.3333333336</v>
      </c>
      <c r="T46" s="10">
        <f t="shared" ca="1" si="3"/>
        <v>365</v>
      </c>
    </row>
    <row r="47" spans="1:20" x14ac:dyDescent="0.3">
      <c r="A47" s="21">
        <v>27</v>
      </c>
      <c r="B47" s="22">
        <f t="shared" ca="1" si="9"/>
        <v>46696</v>
      </c>
      <c r="C47" s="23">
        <f t="shared" ca="1" si="5"/>
        <v>31</v>
      </c>
      <c r="D47" s="17">
        <f t="shared" ca="1" si="0"/>
        <v>72323.105022831063</v>
      </c>
      <c r="E47" s="18">
        <f t="shared" ca="1" si="8"/>
        <v>66666.666666666672</v>
      </c>
      <c r="F47" s="19">
        <f t="shared" ca="1" si="6"/>
        <v>5656.4383561643863</v>
      </c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1" t="str">
        <f t="shared" si="1"/>
        <v>х</v>
      </c>
      <c r="R47" s="21" t="str">
        <f t="shared" si="2"/>
        <v>х</v>
      </c>
      <c r="S47" s="45">
        <f t="shared" ca="1" si="7"/>
        <v>666666.66666666698</v>
      </c>
      <c r="T47" s="10">
        <f t="shared" ca="1" si="3"/>
        <v>365</v>
      </c>
    </row>
    <row r="48" spans="1:20" x14ac:dyDescent="0.3">
      <c r="A48" s="21">
        <v>28</v>
      </c>
      <c r="B48" s="22">
        <f t="shared" ca="1" si="9"/>
        <v>46726</v>
      </c>
      <c r="C48" s="23">
        <f t="shared" ca="1" si="5"/>
        <v>30</v>
      </c>
      <c r="D48" s="17">
        <f t="shared" ca="1" si="0"/>
        <v>71593.242009132431</v>
      </c>
      <c r="E48" s="18">
        <f t="shared" ca="1" si="8"/>
        <v>66666.666666666672</v>
      </c>
      <c r="F48" s="19">
        <f t="shared" ca="1" si="6"/>
        <v>4926.5753424657569</v>
      </c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1" t="str">
        <f t="shared" si="1"/>
        <v>х</v>
      </c>
      <c r="R48" s="21" t="str">
        <f t="shared" si="2"/>
        <v>х</v>
      </c>
      <c r="S48" s="45">
        <f t="shared" ca="1" si="7"/>
        <v>600000.00000000035</v>
      </c>
      <c r="T48" s="10">
        <f t="shared" ca="1" si="3"/>
        <v>365</v>
      </c>
    </row>
    <row r="49" spans="1:20" x14ac:dyDescent="0.3">
      <c r="A49" s="21">
        <v>29</v>
      </c>
      <c r="B49" s="22">
        <f t="shared" ca="1" si="9"/>
        <v>46757</v>
      </c>
      <c r="C49" s="23">
        <f t="shared" ca="1" si="5"/>
        <v>31</v>
      </c>
      <c r="D49" s="17">
        <f t="shared" ca="1" si="0"/>
        <v>71191.817351598176</v>
      </c>
      <c r="E49" s="18">
        <f t="shared" ca="1" si="8"/>
        <v>66666.666666666672</v>
      </c>
      <c r="F49" s="19">
        <f t="shared" ca="1" si="6"/>
        <v>4525.150684931511</v>
      </c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1" t="str">
        <f t="shared" si="1"/>
        <v>х</v>
      </c>
      <c r="R49" s="21" t="str">
        <f t="shared" si="2"/>
        <v>х</v>
      </c>
      <c r="S49" s="45">
        <f t="shared" ca="1" si="7"/>
        <v>533333.33333333372</v>
      </c>
      <c r="T49" s="10">
        <f t="shared" ca="1" si="3"/>
        <v>365</v>
      </c>
    </row>
    <row r="50" spans="1:20" x14ac:dyDescent="0.3">
      <c r="A50" s="21">
        <v>30</v>
      </c>
      <c r="B50" s="22">
        <f t="shared" ca="1" si="9"/>
        <v>46788</v>
      </c>
      <c r="C50" s="23">
        <f t="shared" ca="1" si="5"/>
        <v>31</v>
      </c>
      <c r="D50" s="17">
        <f t="shared" ca="1" si="0"/>
        <v>70615.355191256836</v>
      </c>
      <c r="E50" s="18">
        <f t="shared" ca="1" si="8"/>
        <v>66666.666666666672</v>
      </c>
      <c r="F50" s="19">
        <f t="shared" ca="1" si="6"/>
        <v>3948.6885245901672</v>
      </c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1" t="str">
        <f t="shared" si="1"/>
        <v>х</v>
      </c>
      <c r="R50" s="21" t="str">
        <f t="shared" si="2"/>
        <v>х</v>
      </c>
      <c r="S50" s="45">
        <f t="shared" ca="1" si="7"/>
        <v>466666.66666666704</v>
      </c>
      <c r="T50" s="10">
        <f t="shared" ca="1" si="3"/>
        <v>366</v>
      </c>
    </row>
    <row r="51" spans="1:20" x14ac:dyDescent="0.3">
      <c r="A51" s="21">
        <v>31</v>
      </c>
      <c r="B51" s="22">
        <f t="shared" ca="1" si="9"/>
        <v>46817</v>
      </c>
      <c r="C51" s="23">
        <f t="shared" ca="1" si="5"/>
        <v>29</v>
      </c>
      <c r="D51" s="17">
        <f t="shared" ca="1" si="0"/>
        <v>69832.896174863403</v>
      </c>
      <c r="E51" s="18">
        <f t="shared" ca="1" si="8"/>
        <v>66666.666666666672</v>
      </c>
      <c r="F51" s="19">
        <f t="shared" ca="1" si="6"/>
        <v>3166.2295081967245</v>
      </c>
      <c r="G51" s="17"/>
      <c r="H51" s="18"/>
      <c r="I51" s="19"/>
      <c r="J51" s="19"/>
      <c r="K51" s="19"/>
      <c r="L51" s="19"/>
      <c r="M51" s="19"/>
      <c r="N51" s="19"/>
      <c r="O51" s="19"/>
      <c r="P51" s="19"/>
      <c r="Q51" s="21" t="str">
        <f t="shared" si="1"/>
        <v>х</v>
      </c>
      <c r="R51" s="21" t="str">
        <f t="shared" si="2"/>
        <v>х</v>
      </c>
      <c r="S51" s="45">
        <f t="shared" ca="1" si="7"/>
        <v>400000.00000000035</v>
      </c>
      <c r="T51" s="10">
        <f t="shared" ca="1" si="3"/>
        <v>366</v>
      </c>
    </row>
    <row r="52" spans="1:20" x14ac:dyDescent="0.3">
      <c r="A52" s="21">
        <v>32</v>
      </c>
      <c r="B52" s="22">
        <f t="shared" ca="1" si="9"/>
        <v>46848</v>
      </c>
      <c r="C52" s="23">
        <f t="shared" ca="1" si="5"/>
        <v>31</v>
      </c>
      <c r="D52" s="17">
        <f t="shared" ca="1" si="0"/>
        <v>69487.158469945367</v>
      </c>
      <c r="E52" s="18">
        <f t="shared" ca="1" si="8"/>
        <v>66666.666666666672</v>
      </c>
      <c r="F52" s="19">
        <f t="shared" ca="1" si="6"/>
        <v>2820.4918032786918</v>
      </c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1" t="str">
        <f t="shared" si="1"/>
        <v>х</v>
      </c>
      <c r="R52" s="21" t="str">
        <f t="shared" si="2"/>
        <v>х</v>
      </c>
      <c r="S52" s="45">
        <f t="shared" ca="1" si="7"/>
        <v>333333.33333333366</v>
      </c>
      <c r="T52" s="10">
        <f t="shared" ca="1" si="3"/>
        <v>366</v>
      </c>
    </row>
    <row r="53" spans="1:20" x14ac:dyDescent="0.3">
      <c r="A53" s="21">
        <v>33</v>
      </c>
      <c r="B53" s="22">
        <f t="shared" ca="1" si="9"/>
        <v>46878</v>
      </c>
      <c r="C53" s="23">
        <f t="shared" ca="1" si="5"/>
        <v>30</v>
      </c>
      <c r="D53" s="17">
        <f t="shared" ca="1" si="0"/>
        <v>68850.273224043718</v>
      </c>
      <c r="E53" s="18">
        <f t="shared" ca="1" si="8"/>
        <v>66666.666666666672</v>
      </c>
      <c r="F53" s="19">
        <f t="shared" ca="1" si="6"/>
        <v>2183.6065573770516</v>
      </c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1" t="str">
        <f t="shared" si="1"/>
        <v>х</v>
      </c>
      <c r="R53" s="21" t="str">
        <f t="shared" si="2"/>
        <v>х</v>
      </c>
      <c r="S53" s="45">
        <f t="shared" ca="1" si="7"/>
        <v>266666.66666666698</v>
      </c>
      <c r="T53" s="10">
        <f t="shared" ca="1" si="3"/>
        <v>366</v>
      </c>
    </row>
    <row r="54" spans="1:20" x14ac:dyDescent="0.3">
      <c r="A54" s="21">
        <v>34</v>
      </c>
      <c r="B54" s="22">
        <f t="shared" ca="1" si="9"/>
        <v>46909</v>
      </c>
      <c r="C54" s="23">
        <f t="shared" ca="1" si="5"/>
        <v>31</v>
      </c>
      <c r="D54" s="17">
        <f t="shared" ca="1" si="0"/>
        <v>68358.961748633883</v>
      </c>
      <c r="E54" s="18">
        <f t="shared" ca="1" si="8"/>
        <v>66666.666666666672</v>
      </c>
      <c r="F54" s="19">
        <f t="shared" ca="1" si="6"/>
        <v>1692.2950819672158</v>
      </c>
      <c r="G54" s="19"/>
      <c r="H54" s="19"/>
      <c r="I54" s="20"/>
      <c r="J54" s="20"/>
      <c r="K54" s="20"/>
      <c r="L54" s="20"/>
      <c r="M54" s="20"/>
      <c r="N54" s="20"/>
      <c r="O54" s="20"/>
      <c r="P54" s="20"/>
      <c r="Q54" s="21" t="str">
        <f t="shared" si="1"/>
        <v>х</v>
      </c>
      <c r="R54" s="21" t="str">
        <f t="shared" si="2"/>
        <v>х</v>
      </c>
      <c r="S54" s="45">
        <f t="shared" ca="1" si="7"/>
        <v>200000.00000000029</v>
      </c>
      <c r="T54" s="10">
        <f t="shared" ca="1" si="3"/>
        <v>366</v>
      </c>
    </row>
    <row r="55" spans="1:20" x14ac:dyDescent="0.3">
      <c r="A55" s="21">
        <v>35</v>
      </c>
      <c r="B55" s="22">
        <f t="shared" ca="1" si="9"/>
        <v>46939</v>
      </c>
      <c r="C55" s="23">
        <f t="shared" ca="1" si="5"/>
        <v>30</v>
      </c>
      <c r="D55" s="17">
        <f t="shared" ca="1" si="0"/>
        <v>67758.469945355202</v>
      </c>
      <c r="E55" s="18">
        <f t="shared" ca="1" si="8"/>
        <v>66666.666666666672</v>
      </c>
      <c r="F55" s="19">
        <f t="shared" ca="1" si="6"/>
        <v>1091.8032786885269</v>
      </c>
      <c r="G55" s="19"/>
      <c r="H55" s="19"/>
      <c r="I55" s="20"/>
      <c r="J55" s="20"/>
      <c r="K55" s="20"/>
      <c r="L55" s="20"/>
      <c r="M55" s="20"/>
      <c r="N55" s="20"/>
      <c r="O55" s="20"/>
      <c r="P55" s="20"/>
      <c r="Q55" s="21" t="str">
        <f t="shared" si="1"/>
        <v>х</v>
      </c>
      <c r="R55" s="21" t="str">
        <f t="shared" si="2"/>
        <v>х</v>
      </c>
      <c r="S55" s="45">
        <f t="shared" ca="1" si="7"/>
        <v>133333.3333333336</v>
      </c>
      <c r="T55" s="10">
        <f t="shared" ca="1" si="3"/>
        <v>366</v>
      </c>
    </row>
    <row r="56" spans="1:20" x14ac:dyDescent="0.3">
      <c r="A56" s="21">
        <v>36</v>
      </c>
      <c r="B56" s="22">
        <f t="shared" ca="1" si="9"/>
        <v>46970</v>
      </c>
      <c r="C56" s="23">
        <f t="shared" ca="1" si="5"/>
        <v>31</v>
      </c>
      <c r="D56" s="17">
        <f t="shared" ca="1" si="0"/>
        <v>67230.765027322414</v>
      </c>
      <c r="E56" s="18">
        <f t="shared" ca="1" si="8"/>
        <v>66666.666666666672</v>
      </c>
      <c r="F56" s="19">
        <f t="shared" ca="1" si="6"/>
        <v>564.09836065574007</v>
      </c>
      <c r="G56" s="19"/>
      <c r="H56" s="19"/>
      <c r="I56" s="20"/>
      <c r="J56" s="20"/>
      <c r="K56" s="20"/>
      <c r="L56" s="20"/>
      <c r="M56" s="20"/>
      <c r="N56" s="20"/>
      <c r="O56" s="20"/>
      <c r="P56" s="20"/>
      <c r="Q56" s="21" t="str">
        <f t="shared" si="1"/>
        <v>х</v>
      </c>
      <c r="R56" s="21" t="str">
        <f t="shared" si="2"/>
        <v>х</v>
      </c>
      <c r="S56" s="45">
        <f t="shared" ca="1" si="7"/>
        <v>66666.666666666933</v>
      </c>
      <c r="T56" s="10">
        <f t="shared" ca="1" si="3"/>
        <v>366</v>
      </c>
    </row>
    <row r="57" spans="1:20" x14ac:dyDescent="0.3">
      <c r="A57" s="24" t="s">
        <v>31</v>
      </c>
      <c r="B57" s="25" t="s">
        <v>32</v>
      </c>
      <c r="C57" s="26"/>
      <c r="D57" s="27">
        <f ca="1">SUM(D24:D30,D32:D36,D38:D56)</f>
        <v>2182605.8432517406</v>
      </c>
      <c r="E57" s="27">
        <f ca="1">SUM(E24:E30,E32:E36,E38:E56)</f>
        <v>2000000.0000000009</v>
      </c>
      <c r="F57" s="27">
        <f ca="1">SUM(F24:F30,F32:F36,F38:F56)</f>
        <v>182605.84325174047</v>
      </c>
      <c r="G57" s="27">
        <f>SUM(G17:G41)</f>
        <v>0</v>
      </c>
      <c r="H57" s="27">
        <f>SUM(H17:H41)</f>
        <v>0</v>
      </c>
      <c r="I57" s="27">
        <f t="shared" ref="I57:P57" si="10">SUM(I17:I41)</f>
        <v>0</v>
      </c>
      <c r="J57" s="27">
        <f t="shared" si="10"/>
        <v>0</v>
      </c>
      <c r="K57" s="27">
        <f t="shared" si="10"/>
        <v>0</v>
      </c>
      <c r="L57" s="27">
        <f t="shared" si="10"/>
        <v>0</v>
      </c>
      <c r="M57" s="27">
        <f t="shared" si="10"/>
        <v>0</v>
      </c>
      <c r="N57" s="27">
        <f t="shared" si="10"/>
        <v>0</v>
      </c>
      <c r="O57" s="27">
        <f t="shared" si="10"/>
        <v>0</v>
      </c>
      <c r="P57" s="27">
        <f t="shared" si="10"/>
        <v>0</v>
      </c>
      <c r="Q57" s="28">
        <f ca="1">XIRR(D17:D56,B17:B56)</f>
        <v>0.10335000157356264</v>
      </c>
      <c r="R57" s="27">
        <f ca="1">SUM(E57:P57)</f>
        <v>2182605.8432517415</v>
      </c>
      <c r="S57" s="46"/>
    </row>
    <row r="58" spans="1:20" x14ac:dyDescent="0.3">
      <c r="A58" s="8"/>
      <c r="B58" s="9"/>
      <c r="D58" s="1"/>
      <c r="E58" s="1"/>
      <c r="F58" s="1"/>
      <c r="G58" s="1"/>
      <c r="S58" s="47"/>
    </row>
    <row r="59" spans="1:20" x14ac:dyDescent="0.3">
      <c r="A59" s="8"/>
      <c r="B59" s="9"/>
      <c r="D59" s="1"/>
      <c r="E59" s="1"/>
      <c r="F59" s="1"/>
      <c r="G59" s="1"/>
      <c r="S59" s="47"/>
    </row>
    <row r="60" spans="1:20" ht="16.5" customHeight="1" x14ac:dyDescent="0.3">
      <c r="A60" s="48" t="s">
        <v>35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7"/>
    </row>
    <row r="61" spans="1:20" x14ac:dyDescent="0.3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7"/>
    </row>
    <row r="62" spans="1:20" x14ac:dyDescent="0.3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7"/>
    </row>
    <row r="63" spans="1:20" x14ac:dyDescent="0.3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7"/>
    </row>
    <row r="64" spans="1:20" x14ac:dyDescent="0.3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7"/>
    </row>
    <row r="65" spans="1:23" x14ac:dyDescent="0.3">
      <c r="A65" s="8"/>
      <c r="B65" s="9"/>
      <c r="D65" s="1"/>
      <c r="E65" s="1"/>
      <c r="F65" s="1"/>
      <c r="G65" s="1"/>
      <c r="S65" s="47"/>
    </row>
    <row r="66" spans="1:23" x14ac:dyDescent="0.3">
      <c r="A66" s="8"/>
      <c r="B66" s="9"/>
      <c r="D66" s="1"/>
      <c r="E66" s="1"/>
      <c r="F66" s="1"/>
      <c r="G66" s="1"/>
      <c r="S66" s="47"/>
    </row>
    <row r="67" spans="1:23" x14ac:dyDescent="0.3">
      <c r="A67" s="8"/>
      <c r="B67" s="9"/>
      <c r="D67" s="1"/>
      <c r="E67" s="1"/>
      <c r="F67" s="1"/>
      <c r="G67" s="1"/>
      <c r="S67" s="47"/>
    </row>
    <row r="68" spans="1:23" x14ac:dyDescent="0.3">
      <c r="A68" s="8"/>
      <c r="B68" s="9"/>
      <c r="D68" s="1"/>
      <c r="E68" s="1"/>
      <c r="F68" s="1"/>
      <c r="G68" s="1"/>
      <c r="S68" s="47"/>
    </row>
    <row r="69" spans="1:23" s="5" customFormat="1" x14ac:dyDescent="0.3">
      <c r="A69" s="8"/>
      <c r="B69" s="9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47"/>
      <c r="T69" s="10"/>
      <c r="U69" s="2"/>
      <c r="V69" s="2"/>
      <c r="W69" s="2"/>
    </row>
    <row r="70" spans="1:23" s="5" customFormat="1" x14ac:dyDescent="0.3">
      <c r="A70" s="8"/>
      <c r="B70" s="9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47"/>
      <c r="T70" s="10"/>
      <c r="U70" s="2"/>
      <c r="V70" s="2"/>
      <c r="W70" s="2"/>
    </row>
    <row r="71" spans="1:23" s="5" customFormat="1" x14ac:dyDescent="0.3">
      <c r="A71" s="8"/>
      <c r="B71" s="9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47"/>
      <c r="T71" s="10"/>
      <c r="U71" s="2"/>
      <c r="V71" s="2"/>
      <c r="W71" s="2"/>
    </row>
    <row r="72" spans="1:23" s="5" customFormat="1" x14ac:dyDescent="0.3">
      <c r="A72" s="8"/>
      <c r="B72" s="9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47"/>
      <c r="T72" s="10"/>
      <c r="U72" s="2"/>
      <c r="V72" s="2"/>
      <c r="W72" s="2"/>
    </row>
    <row r="73" spans="1:23" s="5" customFormat="1" x14ac:dyDescent="0.3">
      <c r="A73" s="8"/>
      <c r="B73" s="9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47"/>
      <c r="T73" s="10"/>
      <c r="U73" s="2"/>
      <c r="V73" s="2"/>
      <c r="W73" s="2"/>
    </row>
    <row r="74" spans="1:23" s="5" customFormat="1" x14ac:dyDescent="0.3">
      <c r="A74" s="8"/>
      <c r="B74" s="9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47"/>
      <c r="T74" s="10"/>
      <c r="U74" s="2"/>
      <c r="V74" s="2"/>
      <c r="W74" s="2"/>
    </row>
    <row r="75" spans="1:23" s="5" customFormat="1" x14ac:dyDescent="0.3">
      <c r="A75" s="8"/>
      <c r="B75" s="9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0"/>
      <c r="T75" s="10"/>
      <c r="U75" s="2"/>
      <c r="V75" s="2"/>
      <c r="W75" s="2"/>
    </row>
    <row r="76" spans="1:23" s="5" customFormat="1" x14ac:dyDescent="0.3">
      <c r="A76" s="8"/>
      <c r="B76" s="9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0"/>
      <c r="T76" s="10"/>
      <c r="U76" s="2"/>
      <c r="V76" s="2"/>
      <c r="W76" s="2"/>
    </row>
    <row r="77" spans="1:23" s="5" customFormat="1" x14ac:dyDescent="0.3">
      <c r="A77" s="8"/>
      <c r="B77" s="9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0"/>
      <c r="T77" s="10"/>
      <c r="U77" s="2"/>
      <c r="V77" s="2"/>
      <c r="W77" s="2"/>
    </row>
    <row r="78" spans="1:23" s="5" customFormat="1" x14ac:dyDescent="0.3">
      <c r="A78" s="8"/>
      <c r="B78" s="9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0"/>
      <c r="T78" s="10"/>
      <c r="U78" s="2"/>
      <c r="V78" s="2"/>
      <c r="W78" s="2"/>
    </row>
    <row r="79" spans="1:23" s="5" customFormat="1" x14ac:dyDescent="0.3">
      <c r="A79" s="8"/>
      <c r="B79" s="9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0"/>
      <c r="T79" s="10"/>
      <c r="U79" s="2"/>
      <c r="V79" s="2"/>
      <c r="W79" s="2"/>
    </row>
    <row r="80" spans="1:23" s="5" customFormat="1" x14ac:dyDescent="0.3">
      <c r="A80" s="8"/>
      <c r="B80" s="9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0"/>
      <c r="T80" s="10"/>
      <c r="U80" s="2"/>
      <c r="V80" s="2"/>
      <c r="W80" s="2"/>
    </row>
    <row r="81" spans="1:23" s="5" customFormat="1" x14ac:dyDescent="0.3">
      <c r="A81" s="8"/>
      <c r="B81" s="9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0"/>
      <c r="T81" s="10"/>
      <c r="U81" s="2"/>
      <c r="V81" s="2"/>
      <c r="W81" s="2"/>
    </row>
    <row r="82" spans="1:23" s="5" customFormat="1" x14ac:dyDescent="0.3">
      <c r="A82" s="8"/>
      <c r="B82" s="9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0"/>
      <c r="T82" s="10"/>
      <c r="U82" s="2"/>
      <c r="V82" s="2"/>
      <c r="W82" s="2"/>
    </row>
    <row r="83" spans="1:23" s="5" customFormat="1" x14ac:dyDescent="0.3">
      <c r="A83" s="8"/>
      <c r="B83" s="9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0"/>
      <c r="T83" s="10"/>
      <c r="U83" s="2"/>
      <c r="V83" s="2"/>
      <c r="W83" s="2"/>
    </row>
    <row r="84" spans="1:23" s="5" customFormat="1" x14ac:dyDescent="0.3">
      <c r="A84" s="8"/>
      <c r="B84" s="9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0"/>
      <c r="T84" s="10"/>
      <c r="U84" s="2"/>
      <c r="V84" s="2"/>
      <c r="W84" s="2"/>
    </row>
    <row r="85" spans="1:23" x14ac:dyDescent="0.3">
      <c r="A85" s="8"/>
      <c r="B85" s="9"/>
      <c r="D85" s="1"/>
      <c r="E85" s="1"/>
      <c r="F85" s="1"/>
      <c r="G85" s="1"/>
    </row>
    <row r="86" spans="1:23" x14ac:dyDescent="0.3">
      <c r="A86" s="8"/>
      <c r="B86" s="9"/>
      <c r="D86" s="1"/>
      <c r="E86" s="1"/>
      <c r="F86" s="1"/>
      <c r="G86" s="1"/>
    </row>
    <row r="87" spans="1:23" x14ac:dyDescent="0.3">
      <c r="A87" s="8"/>
      <c r="B87" s="9"/>
      <c r="D87" s="1"/>
      <c r="E87" s="1"/>
      <c r="F87" s="1"/>
      <c r="G87" s="1"/>
    </row>
    <row r="88" spans="1:23" x14ac:dyDescent="0.3">
      <c r="A88" s="8"/>
      <c r="B88" s="9"/>
      <c r="D88" s="1"/>
      <c r="E88" s="1"/>
      <c r="F88" s="1"/>
      <c r="G88" s="1"/>
    </row>
    <row r="89" spans="1:23" x14ac:dyDescent="0.3">
      <c r="A89" s="8"/>
      <c r="B89" s="9"/>
      <c r="D89" s="1"/>
      <c r="E89" s="1"/>
      <c r="F89" s="1"/>
      <c r="G89" s="1"/>
    </row>
    <row r="90" spans="1:23" x14ac:dyDescent="0.3">
      <c r="A90" s="8"/>
      <c r="B90" s="9"/>
      <c r="D90" s="1"/>
      <c r="E90" s="1"/>
      <c r="F90" s="1"/>
      <c r="G90" s="1"/>
    </row>
    <row r="91" spans="1:23" x14ac:dyDescent="0.3">
      <c r="A91" s="8"/>
      <c r="B91" s="9"/>
      <c r="D91" s="1"/>
      <c r="E91" s="1"/>
      <c r="F91" s="1"/>
      <c r="G91" s="1"/>
    </row>
    <row r="92" spans="1:23" x14ac:dyDescent="0.3">
      <c r="A92" s="8"/>
      <c r="B92" s="9"/>
      <c r="D92" s="1"/>
      <c r="E92" s="1"/>
      <c r="F92" s="1"/>
      <c r="G92" s="1"/>
    </row>
    <row r="93" spans="1:23" x14ac:dyDescent="0.3">
      <c r="A93" s="8"/>
      <c r="B93" s="8"/>
      <c r="G93" s="1"/>
    </row>
    <row r="94" spans="1:23" x14ac:dyDescent="0.3">
      <c r="A94" s="8"/>
      <c r="B94" s="8"/>
    </row>
    <row r="95" spans="1:23" x14ac:dyDescent="0.3">
      <c r="A95" s="8"/>
      <c r="B95" s="8"/>
    </row>
    <row r="96" spans="1:23" x14ac:dyDescent="0.3">
      <c r="A96" s="8"/>
      <c r="B96" s="8"/>
    </row>
    <row r="97" spans="1:23" x14ac:dyDescent="0.3">
      <c r="A97" s="8"/>
      <c r="B97" s="8"/>
    </row>
    <row r="98" spans="1:23" s="1" customFormat="1" x14ac:dyDescent="0.3">
      <c r="A98" s="8"/>
      <c r="B98" s="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0"/>
      <c r="T98" s="10"/>
      <c r="U98" s="2"/>
      <c r="V98" s="2"/>
      <c r="W98" s="2"/>
    </row>
    <row r="99" spans="1:23" s="1" customFormat="1" x14ac:dyDescent="0.3">
      <c r="A99" s="8"/>
      <c r="B99" s="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0"/>
      <c r="T99" s="10"/>
      <c r="U99" s="2"/>
      <c r="V99" s="2"/>
      <c r="W99" s="2"/>
    </row>
    <row r="100" spans="1:23" s="1" customFormat="1" x14ac:dyDescent="0.3">
      <c r="A100" s="8"/>
      <c r="B100" s="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0"/>
      <c r="T100" s="10"/>
      <c r="U100" s="2"/>
      <c r="V100" s="2"/>
      <c r="W100" s="2"/>
    </row>
    <row r="101" spans="1:23" s="1" customFormat="1" x14ac:dyDescent="0.3">
      <c r="A101" s="8"/>
      <c r="B101" s="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0"/>
      <c r="T101" s="10"/>
      <c r="U101" s="2"/>
      <c r="V101" s="2"/>
      <c r="W101" s="2"/>
    </row>
    <row r="102" spans="1:23" s="1" customFormat="1" x14ac:dyDescent="0.3">
      <c r="A102" s="8"/>
      <c r="B102" s="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0"/>
      <c r="T102" s="10"/>
      <c r="U102" s="2"/>
      <c r="V102" s="2"/>
      <c r="W102" s="2"/>
    </row>
    <row r="103" spans="1:23" s="1" customFormat="1" x14ac:dyDescent="0.3">
      <c r="A103" s="8"/>
      <c r="B103" s="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0"/>
      <c r="T103" s="10"/>
      <c r="U103" s="2"/>
      <c r="V103" s="2"/>
      <c r="W103" s="2"/>
    </row>
    <row r="104" spans="1:23" s="1" customFormat="1" x14ac:dyDescent="0.3">
      <c r="A104" s="8"/>
      <c r="B104" s="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0"/>
      <c r="T104" s="10"/>
      <c r="U104" s="2"/>
      <c r="V104" s="2"/>
      <c r="W104" s="2"/>
    </row>
  </sheetData>
  <sheetProtection algorithmName="SHA-512" hashValue="p62g26uWzqv+SrzAXwgLyyz+C+KXf0VmWfIifStBmrymCM7RMdlDb+vqn1/HVoAxCsTi5PEOZ43cNGD3Yz56wA==" saltValue="gkP9iIFmTreH0wdA000iOA==" spinCount="100000" sheet="1" objects="1" scenarios="1"/>
  <protectedRanges>
    <protectedRange sqref="D3" name="Диапазон1"/>
  </protectedRanges>
  <mergeCells count="23">
    <mergeCell ref="A6:C6"/>
    <mergeCell ref="A1:C1"/>
    <mergeCell ref="A2:C2"/>
    <mergeCell ref="A3:C3"/>
    <mergeCell ref="A4:C4"/>
    <mergeCell ref="A5:C5"/>
    <mergeCell ref="A7:C7"/>
    <mergeCell ref="A9:C9"/>
    <mergeCell ref="A11:R11"/>
    <mergeCell ref="A12:A15"/>
    <mergeCell ref="B12:B15"/>
    <mergeCell ref="C12:C15"/>
    <mergeCell ref="D12:D15"/>
    <mergeCell ref="E12:P12"/>
    <mergeCell ref="Q12:Q15"/>
    <mergeCell ref="R12:R15"/>
    <mergeCell ref="A60:R64"/>
    <mergeCell ref="E13:E15"/>
    <mergeCell ref="F13:F15"/>
    <mergeCell ref="G13:P13"/>
    <mergeCell ref="G14:J14"/>
    <mergeCell ref="K14:L14"/>
    <mergeCell ref="M14:P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zoomScaleNormal="100" workbookViewId="0">
      <selection activeCell="F36" sqref="F36"/>
    </sheetView>
  </sheetViews>
  <sheetFormatPr defaultColWidth="9.109375" defaultRowHeight="15.6" x14ac:dyDescent="0.3"/>
  <cols>
    <col min="1" max="1" width="8" style="2" customWidth="1"/>
    <col min="2" max="2" width="17.88671875" style="2" customWidth="1"/>
    <col min="3" max="3" width="14.5546875" style="1" customWidth="1"/>
    <col min="4" max="4" width="17.109375" style="2" customWidth="1"/>
    <col min="5" max="5" width="14.6640625" style="2" customWidth="1"/>
    <col min="6" max="6" width="14.5546875" style="2" customWidth="1"/>
    <col min="7" max="7" width="13.5546875" style="2" customWidth="1"/>
    <col min="8" max="8" width="13.44140625" style="2" customWidth="1"/>
    <col min="9" max="9" width="12.6640625" style="2" customWidth="1"/>
    <col min="10" max="10" width="11.33203125" style="2" customWidth="1"/>
    <col min="11" max="11" width="14.109375" style="2" customWidth="1"/>
    <col min="12" max="12" width="12" style="2" customWidth="1"/>
    <col min="13" max="13" width="12.88671875" style="2" customWidth="1"/>
    <col min="14" max="14" width="10.88671875" style="2" customWidth="1"/>
    <col min="15" max="15" width="11.33203125" style="2" bestFit="1" customWidth="1"/>
    <col min="16" max="16" width="11.6640625" style="2" customWidth="1"/>
    <col min="17" max="17" width="11.33203125" style="2" customWidth="1"/>
    <col min="18" max="18" width="14.33203125" style="2" customWidth="1"/>
    <col min="19" max="19" width="14.5546875" style="10" customWidth="1"/>
    <col min="20" max="21" width="9.109375" style="10"/>
    <col min="22" max="16384" width="9.109375" style="2"/>
  </cols>
  <sheetData>
    <row r="1" spans="1:21" x14ac:dyDescent="0.3">
      <c r="A1" s="50" t="s">
        <v>36</v>
      </c>
      <c r="B1" s="50"/>
      <c r="C1" s="50"/>
      <c r="D1" s="36">
        <f ca="1">TODAY()</f>
        <v>45870</v>
      </c>
      <c r="G1" s="5"/>
    </row>
    <row r="2" spans="1:21" x14ac:dyDescent="0.3">
      <c r="A2" s="50" t="s">
        <v>37</v>
      </c>
      <c r="B2" s="50"/>
      <c r="C2" s="50"/>
      <c r="D2" s="12">
        <f ca="1">IF(AND(D1&gt;=DATE(YEAR(D1),8,1),D1&lt;=DATE(YEAR(D1),8,31)),D1,IF(D1&lt;DATE(YEAR(D1),8,1),DATE(YEAR(D1),8,1),DATE(YEAR(D1)+1,8,1)))</f>
        <v>45870</v>
      </c>
      <c r="E2" s="5"/>
      <c r="F2" s="33"/>
      <c r="G2" s="5"/>
      <c r="H2" s="5"/>
      <c r="I2" s="5"/>
      <c r="J2" s="5"/>
      <c r="K2" s="10" t="s">
        <v>6</v>
      </c>
    </row>
    <row r="3" spans="1:21" x14ac:dyDescent="0.3">
      <c r="A3" s="52" t="s">
        <v>1</v>
      </c>
      <c r="B3" s="53"/>
      <c r="C3" s="54"/>
      <c r="D3" s="3">
        <v>630000</v>
      </c>
      <c r="E3" s="31"/>
      <c r="F3" s="33"/>
      <c r="G3" s="5"/>
      <c r="H3" s="5"/>
      <c r="I3" s="5"/>
      <c r="J3" s="5"/>
    </row>
    <row r="4" spans="1:21" x14ac:dyDescent="0.3">
      <c r="A4" s="52" t="s">
        <v>5</v>
      </c>
      <c r="B4" s="53"/>
      <c r="C4" s="54"/>
      <c r="D4" s="13" t="s">
        <v>6</v>
      </c>
      <c r="E4" s="31"/>
      <c r="F4" s="5"/>
      <c r="G4" s="5"/>
      <c r="H4" s="5"/>
      <c r="I4" s="5"/>
      <c r="J4" s="5"/>
    </row>
    <row r="5" spans="1:21" x14ac:dyDescent="0.3">
      <c r="A5" s="52" t="s">
        <v>2</v>
      </c>
      <c r="B5" s="53"/>
      <c r="C5" s="54"/>
      <c r="D5" s="14">
        <v>9.9900000000000003E-2</v>
      </c>
      <c r="E5" s="31"/>
      <c r="F5" s="5"/>
      <c r="G5" s="5"/>
      <c r="H5" s="5"/>
      <c r="I5" s="5"/>
      <c r="J5" s="5"/>
    </row>
    <row r="6" spans="1:21" x14ac:dyDescent="0.3">
      <c r="A6" s="50" t="s">
        <v>3</v>
      </c>
      <c r="B6" s="50"/>
      <c r="C6" s="50"/>
      <c r="D6" s="14">
        <v>0</v>
      </c>
      <c r="E6" s="4"/>
      <c r="F6" s="5"/>
      <c r="G6" s="35"/>
      <c r="H6" s="5"/>
      <c r="I6" s="5"/>
      <c r="J6" s="5"/>
    </row>
    <row r="7" spans="1:21" x14ac:dyDescent="0.3">
      <c r="A7" s="50" t="s">
        <v>0</v>
      </c>
      <c r="B7" s="50"/>
      <c r="C7" s="50"/>
      <c r="D7" s="34">
        <v>48</v>
      </c>
      <c r="E7" s="4"/>
      <c r="F7" s="5"/>
      <c r="G7" s="5"/>
      <c r="H7" s="5"/>
      <c r="I7" s="5"/>
      <c r="J7" s="5"/>
    </row>
    <row r="8" spans="1:21" s="6" customFormat="1" x14ac:dyDescent="0.3">
      <c r="A8" s="2"/>
      <c r="B8" s="2"/>
      <c r="C8" s="1"/>
      <c r="D8" s="2"/>
      <c r="E8" s="2"/>
      <c r="F8" s="2"/>
      <c r="G8" s="2"/>
      <c r="S8" s="39"/>
      <c r="T8" s="39"/>
      <c r="U8" s="39"/>
    </row>
    <row r="9" spans="1:21" s="6" customFormat="1" x14ac:dyDescent="0.3">
      <c r="A9" s="50" t="s">
        <v>4</v>
      </c>
      <c r="B9" s="50"/>
      <c r="C9" s="50"/>
      <c r="D9" s="7"/>
      <c r="E9" s="2"/>
      <c r="F9" s="2"/>
      <c r="G9" s="2"/>
      <c r="S9" s="40"/>
      <c r="T9" s="39"/>
      <c r="U9" s="39"/>
    </row>
    <row r="10" spans="1:21" s="6" customFormat="1" x14ac:dyDescent="0.3">
      <c r="A10" s="29"/>
      <c r="B10" s="29"/>
      <c r="C10" s="29"/>
      <c r="D10" s="2"/>
      <c r="E10" s="2"/>
      <c r="F10" s="2"/>
      <c r="G10" s="2"/>
      <c r="S10" s="40"/>
      <c r="T10" s="39"/>
      <c r="U10" s="39"/>
    </row>
    <row r="11" spans="1:21" s="6" customFormat="1" x14ac:dyDescent="0.3">
      <c r="A11" s="51" t="s">
        <v>33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41"/>
      <c r="T11" s="39"/>
      <c r="U11" s="39"/>
    </row>
    <row r="12" spans="1:21" s="6" customFormat="1" ht="15.75" customHeight="1" x14ac:dyDescent="0.3">
      <c r="A12" s="49" t="s">
        <v>7</v>
      </c>
      <c r="B12" s="49" t="s">
        <v>8</v>
      </c>
      <c r="C12" s="49" t="s">
        <v>9</v>
      </c>
      <c r="D12" s="49" t="s">
        <v>10</v>
      </c>
      <c r="E12" s="49" t="s">
        <v>11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 t="s">
        <v>12</v>
      </c>
      <c r="R12" s="49" t="s">
        <v>13</v>
      </c>
      <c r="S12" s="42"/>
      <c r="T12" s="39"/>
      <c r="U12" s="39"/>
    </row>
    <row r="13" spans="1:21" s="6" customFormat="1" ht="15.75" customHeight="1" x14ac:dyDescent="0.3">
      <c r="A13" s="49"/>
      <c r="B13" s="49"/>
      <c r="C13" s="49"/>
      <c r="D13" s="49"/>
      <c r="E13" s="49" t="s">
        <v>14</v>
      </c>
      <c r="F13" s="49" t="s">
        <v>15</v>
      </c>
      <c r="G13" s="49" t="s">
        <v>16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2"/>
      <c r="T13" s="39"/>
      <c r="U13" s="39"/>
    </row>
    <row r="14" spans="1:21" s="6" customFormat="1" ht="15.75" customHeight="1" x14ac:dyDescent="0.3">
      <c r="A14" s="49"/>
      <c r="B14" s="49"/>
      <c r="C14" s="49"/>
      <c r="D14" s="49"/>
      <c r="E14" s="49"/>
      <c r="F14" s="49"/>
      <c r="G14" s="49" t="s">
        <v>17</v>
      </c>
      <c r="H14" s="49"/>
      <c r="I14" s="49"/>
      <c r="J14" s="49"/>
      <c r="K14" s="49" t="s">
        <v>18</v>
      </c>
      <c r="L14" s="49"/>
      <c r="M14" s="49" t="s">
        <v>19</v>
      </c>
      <c r="N14" s="49"/>
      <c r="O14" s="49"/>
      <c r="P14" s="49"/>
      <c r="Q14" s="49"/>
      <c r="R14" s="49"/>
      <c r="S14" s="42"/>
      <c r="T14" s="39"/>
      <c r="U14" s="39"/>
    </row>
    <row r="15" spans="1:21" s="6" customFormat="1" ht="93" customHeight="1" x14ac:dyDescent="0.3">
      <c r="A15" s="49"/>
      <c r="B15" s="49"/>
      <c r="C15" s="49"/>
      <c r="D15" s="49"/>
      <c r="E15" s="49"/>
      <c r="F15" s="49"/>
      <c r="G15" s="32" t="s">
        <v>29</v>
      </c>
      <c r="H15" s="32" t="s">
        <v>30</v>
      </c>
      <c r="I15" s="32" t="s">
        <v>20</v>
      </c>
      <c r="J15" s="32" t="s">
        <v>21</v>
      </c>
      <c r="K15" s="32" t="s">
        <v>22</v>
      </c>
      <c r="L15" s="32" t="s">
        <v>23</v>
      </c>
      <c r="M15" s="32" t="s">
        <v>24</v>
      </c>
      <c r="N15" s="32" t="s">
        <v>25</v>
      </c>
      <c r="O15" s="32" t="s">
        <v>26</v>
      </c>
      <c r="P15" s="32" t="s">
        <v>27</v>
      </c>
      <c r="Q15" s="49"/>
      <c r="R15" s="49"/>
      <c r="S15" s="42" t="s">
        <v>28</v>
      </c>
      <c r="T15" s="39" t="s">
        <v>34</v>
      </c>
      <c r="U15" s="39"/>
    </row>
    <row r="16" spans="1:21" s="6" customFormat="1" x14ac:dyDescent="0.3">
      <c r="A16" s="32">
        <v>1</v>
      </c>
      <c r="B16" s="32">
        <v>2</v>
      </c>
      <c r="C16" s="32">
        <v>3</v>
      </c>
      <c r="D16" s="32">
        <v>4</v>
      </c>
      <c r="E16" s="32">
        <v>5</v>
      </c>
      <c r="F16" s="32">
        <v>6</v>
      </c>
      <c r="G16" s="32">
        <v>7</v>
      </c>
      <c r="H16" s="32">
        <v>8</v>
      </c>
      <c r="I16" s="32">
        <v>9</v>
      </c>
      <c r="J16" s="32">
        <v>10</v>
      </c>
      <c r="K16" s="32">
        <v>11</v>
      </c>
      <c r="L16" s="32">
        <v>12</v>
      </c>
      <c r="M16" s="32">
        <v>13</v>
      </c>
      <c r="N16" s="32">
        <v>14</v>
      </c>
      <c r="O16" s="32">
        <v>15</v>
      </c>
      <c r="P16" s="32">
        <v>16</v>
      </c>
      <c r="Q16" s="32">
        <v>17</v>
      </c>
      <c r="R16" s="32">
        <v>18</v>
      </c>
      <c r="S16" s="43"/>
      <c r="T16" s="39"/>
      <c r="U16" s="39"/>
    </row>
    <row r="17" spans="1:20" x14ac:dyDescent="0.3">
      <c r="A17" s="15"/>
      <c r="B17" s="37">
        <f ca="1">D2</f>
        <v>45870</v>
      </c>
      <c r="C17" s="16" t="s">
        <v>32</v>
      </c>
      <c r="D17" s="17">
        <f>-E17</f>
        <v>-105000</v>
      </c>
      <c r="E17" s="18">
        <f>$D$3/6</f>
        <v>105000</v>
      </c>
      <c r="F17" s="15" t="s">
        <v>32</v>
      </c>
      <c r="G17" s="17">
        <v>0</v>
      </c>
      <c r="H17" s="18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1" t="s">
        <v>32</v>
      </c>
      <c r="R17" s="21" t="s">
        <v>32</v>
      </c>
      <c r="S17" s="44"/>
    </row>
    <row r="18" spans="1:20" x14ac:dyDescent="0.3">
      <c r="A18" s="21">
        <v>1</v>
      </c>
      <c r="B18" s="38">
        <f ca="1">DATE(YEAR(B17),9,5)</f>
        <v>45905</v>
      </c>
      <c r="C18" s="23">
        <f ca="1">B18-B17-4</f>
        <v>31</v>
      </c>
      <c r="D18" s="17">
        <f ca="1">IF(DAY(B18)=1,-E18,E18+F18)</f>
        <v>890.88904109589043</v>
      </c>
      <c r="E18" s="18">
        <v>0</v>
      </c>
      <c r="F18" s="19">
        <f ca="1">S18*$D$5*C18/T18</f>
        <v>890.88904109589043</v>
      </c>
      <c r="G18" s="19"/>
      <c r="H18" s="19"/>
      <c r="I18" s="20"/>
      <c r="J18" s="20"/>
      <c r="K18" s="20"/>
      <c r="L18" s="20"/>
      <c r="M18" s="20"/>
      <c r="N18" s="20"/>
      <c r="O18" s="19"/>
      <c r="P18" s="20"/>
      <c r="Q18" s="21" t="str">
        <f>IFERROR(IF(A18&gt;$D$7," ","х")," ")</f>
        <v>х</v>
      </c>
      <c r="R18" s="21" t="str">
        <f>IFERROR(IF(A18&gt;$D$7," ","х")," ")</f>
        <v>х</v>
      </c>
      <c r="S18" s="45">
        <f>E17</f>
        <v>105000</v>
      </c>
      <c r="T18" s="10">
        <f ca="1">IFERROR(IF(MONTH(DATE(YEAR(B17),2,28)+1)=2,366,365)," ")</f>
        <v>365</v>
      </c>
    </row>
    <row r="19" spans="1:20" ht="15.75" customHeight="1" x14ac:dyDescent="0.3">
      <c r="A19" s="21">
        <v>2</v>
      </c>
      <c r="B19" s="38">
        <f ca="1">IF(OR(MONTH(B18)=1,MONTH(B18)=8),DATE(YEAR(B18),MONTH(B18)+1,1),IF(DAY(B18)=1,DATE(YEAR(B18),MONTH(B18),5),DATE(YEAR(B18),MONTH(B18)+1,5)))</f>
        <v>45935</v>
      </c>
      <c r="C19" s="23">
        <f ca="1">IF(AND(DAY(B19)=5,DAY(B18)=5),B19-B18,IF(DAY(B19)=1," ",B19-B17))</f>
        <v>30</v>
      </c>
      <c r="D19" s="17">
        <f t="shared" ref="D19:D70" ca="1" si="0">IF(DAY(B19)=1,-E19,E19+F19)</f>
        <v>862.15068493150682</v>
      </c>
      <c r="E19" s="18">
        <v>0</v>
      </c>
      <c r="F19" s="19">
        <f ca="1">IF(AND(DAY(B19)=5,DAY(B18)=5),S19*$D$5*C19/T19,IF(AND(DAY(B19)=5,DAY(B18)=1),S18*$D$5*C19/T18," "))</f>
        <v>862.15068493150682</v>
      </c>
      <c r="G19" s="19"/>
      <c r="H19" s="19"/>
      <c r="I19" s="20"/>
      <c r="J19" s="20"/>
      <c r="K19" s="20"/>
      <c r="L19" s="20"/>
      <c r="M19" s="20"/>
      <c r="N19" s="20"/>
      <c r="O19" s="19"/>
      <c r="P19" s="20"/>
      <c r="Q19" s="21" t="str">
        <f t="shared" ref="Q19:Q70" si="1">IFERROR(IF(A19&gt;$D$7," ","х")," ")</f>
        <v>х</v>
      </c>
      <c r="R19" s="21" t="str">
        <f t="shared" ref="R19:R70" si="2">IFERROR(IF(A19&gt;$D$7," ","х")," ")</f>
        <v>х</v>
      </c>
      <c r="S19" s="45">
        <f ca="1">IF(DAY(B18)=1,S18+E18,S18-E18)</f>
        <v>105000</v>
      </c>
      <c r="T19" s="10">
        <f t="shared" ref="T19:T70" ca="1" si="3">IFERROR(IF(MONTH(DATE(YEAR(B18),2,28)+1)=2,366,365)," ")</f>
        <v>365</v>
      </c>
    </row>
    <row r="20" spans="1:20" x14ac:dyDescent="0.3">
      <c r="A20" s="21">
        <v>3</v>
      </c>
      <c r="B20" s="38">
        <f t="shared" ref="B20:B58" ca="1" si="4">IF(OR(MONTH(B19)=1,MONTH(B19)=8),DATE(YEAR(B19),MONTH(B19)+1,1),IF(DAY(B19)=1,DATE(YEAR(B19),MONTH(B19),5),DATE(YEAR(B19),MONTH(B19)+1,5)))</f>
        <v>45966</v>
      </c>
      <c r="C20" s="23">
        <f t="shared" ref="C20:C70" ca="1" si="5">IF(AND(DAY(B20)=5,DAY(B19)=5),B20-B19,IF(DAY(B20)=1," ",B20-B18))</f>
        <v>31</v>
      </c>
      <c r="D20" s="17">
        <f t="shared" ca="1" si="0"/>
        <v>890.88904109589043</v>
      </c>
      <c r="E20" s="18">
        <v>0</v>
      </c>
      <c r="F20" s="19">
        <f t="shared" ref="F20:F70" ca="1" si="6">IF(AND(DAY(B20)=5,DAY(B19)=5),S20*$D$5*C20/T20,IF(AND(DAY(B20)=5,DAY(B19)=1),S19*$D$5*C20/T19," "))</f>
        <v>890.88904109589043</v>
      </c>
      <c r="G20" s="19"/>
      <c r="H20" s="19"/>
      <c r="I20" s="20"/>
      <c r="J20" s="20"/>
      <c r="K20" s="20"/>
      <c r="L20" s="20"/>
      <c r="M20" s="20"/>
      <c r="N20" s="20"/>
      <c r="O20" s="19"/>
      <c r="P20" s="20"/>
      <c r="Q20" s="21" t="str">
        <f t="shared" si="1"/>
        <v>х</v>
      </c>
      <c r="R20" s="21" t="str">
        <f t="shared" si="2"/>
        <v>х</v>
      </c>
      <c r="S20" s="45">
        <f t="shared" ref="S20:S70" ca="1" si="7">IF(DAY(B19)=1,S19+E19,S19-E19)</f>
        <v>105000</v>
      </c>
      <c r="T20" s="10">
        <f t="shared" ca="1" si="3"/>
        <v>365</v>
      </c>
    </row>
    <row r="21" spans="1:20" x14ac:dyDescent="0.3">
      <c r="A21" s="21">
        <v>4</v>
      </c>
      <c r="B21" s="38">
        <f t="shared" ca="1" si="4"/>
        <v>45996</v>
      </c>
      <c r="C21" s="23">
        <f t="shared" ca="1" si="5"/>
        <v>30</v>
      </c>
      <c r="D21" s="17">
        <f t="shared" ca="1" si="0"/>
        <v>862.15068493150682</v>
      </c>
      <c r="E21" s="18">
        <v>0</v>
      </c>
      <c r="F21" s="19">
        <f t="shared" ca="1" si="6"/>
        <v>862.15068493150682</v>
      </c>
      <c r="G21" s="19"/>
      <c r="H21" s="19"/>
      <c r="I21" s="20"/>
      <c r="J21" s="20"/>
      <c r="K21" s="20"/>
      <c r="L21" s="20"/>
      <c r="M21" s="20"/>
      <c r="N21" s="20"/>
      <c r="O21" s="19"/>
      <c r="P21" s="20"/>
      <c r="Q21" s="21" t="str">
        <f t="shared" si="1"/>
        <v>х</v>
      </c>
      <c r="R21" s="21" t="str">
        <f t="shared" si="2"/>
        <v>х</v>
      </c>
      <c r="S21" s="45">
        <f t="shared" ca="1" si="7"/>
        <v>105000</v>
      </c>
      <c r="T21" s="10">
        <f t="shared" ca="1" si="3"/>
        <v>365</v>
      </c>
    </row>
    <row r="22" spans="1:20" x14ac:dyDescent="0.3">
      <c r="A22" s="21">
        <v>5</v>
      </c>
      <c r="B22" s="38">
        <f t="shared" ca="1" si="4"/>
        <v>46027</v>
      </c>
      <c r="C22" s="23">
        <f t="shared" ca="1" si="5"/>
        <v>31</v>
      </c>
      <c r="D22" s="17">
        <f t="shared" ca="1" si="0"/>
        <v>890.88904109589043</v>
      </c>
      <c r="E22" s="18">
        <v>0</v>
      </c>
      <c r="F22" s="19">
        <f t="shared" ca="1" si="6"/>
        <v>890.88904109589043</v>
      </c>
      <c r="G22" s="19"/>
      <c r="H22" s="19"/>
      <c r="I22" s="20"/>
      <c r="J22" s="20"/>
      <c r="K22" s="20"/>
      <c r="L22" s="20"/>
      <c r="M22" s="20"/>
      <c r="N22" s="20"/>
      <c r="O22" s="19"/>
      <c r="P22" s="20"/>
      <c r="Q22" s="21" t="str">
        <f t="shared" si="1"/>
        <v>х</v>
      </c>
      <c r="R22" s="21" t="str">
        <f t="shared" si="2"/>
        <v>х</v>
      </c>
      <c r="S22" s="45">
        <f t="shared" ca="1" si="7"/>
        <v>105000</v>
      </c>
      <c r="T22" s="10">
        <f t="shared" ca="1" si="3"/>
        <v>365</v>
      </c>
    </row>
    <row r="23" spans="1:20" x14ac:dyDescent="0.3">
      <c r="A23" s="21"/>
      <c r="B23" s="38">
        <f t="shared" ca="1" si="4"/>
        <v>46054</v>
      </c>
      <c r="C23" s="23" t="str">
        <f t="shared" ca="1" si="5"/>
        <v xml:space="preserve"> </v>
      </c>
      <c r="D23" s="17">
        <f t="shared" ca="1" si="0"/>
        <v>-105000</v>
      </c>
      <c r="E23" s="18">
        <f ca="1">IF(DAY(B23)=1,$D$3/6,$D$3/42)</f>
        <v>105000</v>
      </c>
      <c r="F23" s="15" t="s">
        <v>32</v>
      </c>
      <c r="G23" s="17">
        <v>0</v>
      </c>
      <c r="H23" s="18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21" t="str">
        <f t="shared" si="1"/>
        <v>х</v>
      </c>
      <c r="R23" s="21" t="str">
        <f t="shared" si="2"/>
        <v>х</v>
      </c>
      <c r="S23" s="45">
        <f t="shared" ca="1" si="7"/>
        <v>105000</v>
      </c>
      <c r="T23" s="10">
        <f t="shared" ca="1" si="3"/>
        <v>365</v>
      </c>
    </row>
    <row r="24" spans="1:20" x14ac:dyDescent="0.3">
      <c r="A24" s="21">
        <v>6</v>
      </c>
      <c r="B24" s="38">
        <f t="shared" ca="1" si="4"/>
        <v>46058</v>
      </c>
      <c r="C24" s="23">
        <f t="shared" ca="1" si="5"/>
        <v>31</v>
      </c>
      <c r="D24" s="17">
        <f t="shared" ca="1" si="0"/>
        <v>890.88904109589043</v>
      </c>
      <c r="E24" s="18">
        <v>0</v>
      </c>
      <c r="F24" s="19">
        <f t="shared" ca="1" si="6"/>
        <v>890.88904109589043</v>
      </c>
      <c r="G24" s="19"/>
      <c r="H24" s="19"/>
      <c r="I24" s="20"/>
      <c r="J24" s="20"/>
      <c r="K24" s="20"/>
      <c r="L24" s="20"/>
      <c r="M24" s="20"/>
      <c r="N24" s="20"/>
      <c r="O24" s="19"/>
      <c r="P24" s="20"/>
      <c r="Q24" s="21" t="str">
        <f t="shared" si="1"/>
        <v>х</v>
      </c>
      <c r="R24" s="21" t="str">
        <f t="shared" si="2"/>
        <v>х</v>
      </c>
      <c r="S24" s="45">
        <f t="shared" ca="1" si="7"/>
        <v>210000</v>
      </c>
      <c r="T24" s="10">
        <f t="shared" ca="1" si="3"/>
        <v>365</v>
      </c>
    </row>
    <row r="25" spans="1:20" x14ac:dyDescent="0.3">
      <c r="A25" s="21">
        <v>7</v>
      </c>
      <c r="B25" s="38">
        <f t="shared" ca="1" si="4"/>
        <v>46086</v>
      </c>
      <c r="C25" s="23">
        <f t="shared" ca="1" si="5"/>
        <v>28</v>
      </c>
      <c r="D25" s="17">
        <f t="shared" ca="1" si="0"/>
        <v>16609.347945205478</v>
      </c>
      <c r="E25" s="18">
        <f ca="1">IF(DAY(B25)=1,$D$3/6,$D$3/42)</f>
        <v>15000</v>
      </c>
      <c r="F25" s="19">
        <f t="shared" ca="1" si="6"/>
        <v>1609.3479452054794</v>
      </c>
      <c r="G25" s="19"/>
      <c r="H25" s="19"/>
      <c r="I25" s="20"/>
      <c r="J25" s="20"/>
      <c r="K25" s="20"/>
      <c r="L25" s="20"/>
      <c r="M25" s="20"/>
      <c r="N25" s="20"/>
      <c r="O25" s="19"/>
      <c r="P25" s="20"/>
      <c r="Q25" s="21" t="str">
        <f t="shared" si="1"/>
        <v>х</v>
      </c>
      <c r="R25" s="21" t="str">
        <f t="shared" si="2"/>
        <v>х</v>
      </c>
      <c r="S25" s="45">
        <f t="shared" ca="1" si="7"/>
        <v>210000</v>
      </c>
      <c r="T25" s="10">
        <f t="shared" ca="1" si="3"/>
        <v>365</v>
      </c>
    </row>
    <row r="26" spans="1:20" x14ac:dyDescent="0.3">
      <c r="A26" s="21">
        <v>8</v>
      </c>
      <c r="B26" s="38">
        <f t="shared" ca="1" si="4"/>
        <v>46117</v>
      </c>
      <c r="C26" s="23">
        <f t="shared" ca="1" si="5"/>
        <v>31</v>
      </c>
      <c r="D26" s="17">
        <f t="shared" ca="1" si="0"/>
        <v>16654.508219178082</v>
      </c>
      <c r="E26" s="18">
        <f t="shared" ref="E26:E70" ca="1" si="8">IF(DAY(B26)=1,$D$3/6,$D$3/42)</f>
        <v>15000</v>
      </c>
      <c r="F26" s="19">
        <f t="shared" ca="1" si="6"/>
        <v>1654.5082191780823</v>
      </c>
      <c r="G26" s="19"/>
      <c r="H26" s="19"/>
      <c r="I26" s="20"/>
      <c r="J26" s="20"/>
      <c r="K26" s="20"/>
      <c r="L26" s="20"/>
      <c r="M26" s="20"/>
      <c r="N26" s="20"/>
      <c r="O26" s="19"/>
      <c r="P26" s="20"/>
      <c r="Q26" s="21" t="str">
        <f t="shared" si="1"/>
        <v>х</v>
      </c>
      <c r="R26" s="21" t="str">
        <f t="shared" si="2"/>
        <v>х</v>
      </c>
      <c r="S26" s="45">
        <f t="shared" ca="1" si="7"/>
        <v>195000</v>
      </c>
      <c r="T26" s="10">
        <f t="shared" ca="1" si="3"/>
        <v>365</v>
      </c>
    </row>
    <row r="27" spans="1:20" x14ac:dyDescent="0.3">
      <c r="A27" s="21">
        <v>9</v>
      </c>
      <c r="B27" s="38">
        <f t="shared" ca="1" si="4"/>
        <v>46147</v>
      </c>
      <c r="C27" s="23">
        <f t="shared" ca="1" si="5"/>
        <v>30</v>
      </c>
      <c r="D27" s="17">
        <f t="shared" ca="1" si="0"/>
        <v>16477.972602739726</v>
      </c>
      <c r="E27" s="18">
        <f t="shared" ca="1" si="8"/>
        <v>15000</v>
      </c>
      <c r="F27" s="19">
        <f t="shared" ca="1" si="6"/>
        <v>1477.972602739726</v>
      </c>
      <c r="G27" s="19"/>
      <c r="H27" s="19"/>
      <c r="I27" s="20"/>
      <c r="J27" s="20"/>
      <c r="K27" s="20"/>
      <c r="L27" s="20"/>
      <c r="M27" s="20"/>
      <c r="N27" s="20"/>
      <c r="O27" s="19"/>
      <c r="P27" s="20"/>
      <c r="Q27" s="21" t="str">
        <f t="shared" si="1"/>
        <v>х</v>
      </c>
      <c r="R27" s="21" t="str">
        <f t="shared" si="2"/>
        <v>х</v>
      </c>
      <c r="S27" s="45">
        <f t="shared" ca="1" si="7"/>
        <v>180000</v>
      </c>
      <c r="T27" s="10">
        <f t="shared" ca="1" si="3"/>
        <v>365</v>
      </c>
    </row>
    <row r="28" spans="1:20" x14ac:dyDescent="0.3">
      <c r="A28" s="21">
        <v>10</v>
      </c>
      <c r="B28" s="38">
        <f t="shared" ca="1" si="4"/>
        <v>46178</v>
      </c>
      <c r="C28" s="23">
        <f t="shared" ca="1" si="5"/>
        <v>31</v>
      </c>
      <c r="D28" s="17">
        <f t="shared" ca="1" si="0"/>
        <v>16399.968493150685</v>
      </c>
      <c r="E28" s="18">
        <f t="shared" ca="1" si="8"/>
        <v>15000</v>
      </c>
      <c r="F28" s="19">
        <f t="shared" ca="1" si="6"/>
        <v>1399.9684931506849</v>
      </c>
      <c r="G28" s="19"/>
      <c r="H28" s="19"/>
      <c r="I28" s="20"/>
      <c r="J28" s="20"/>
      <c r="K28" s="20"/>
      <c r="L28" s="20"/>
      <c r="M28" s="20"/>
      <c r="N28" s="20"/>
      <c r="O28" s="19"/>
      <c r="P28" s="20"/>
      <c r="Q28" s="21" t="str">
        <f t="shared" si="1"/>
        <v>х</v>
      </c>
      <c r="R28" s="21" t="str">
        <f t="shared" si="2"/>
        <v>х</v>
      </c>
      <c r="S28" s="45">
        <f t="shared" ca="1" si="7"/>
        <v>165000</v>
      </c>
      <c r="T28" s="10">
        <f t="shared" ca="1" si="3"/>
        <v>365</v>
      </c>
    </row>
    <row r="29" spans="1:20" x14ac:dyDescent="0.3">
      <c r="A29" s="21">
        <v>11</v>
      </c>
      <c r="B29" s="38">
        <f t="shared" ca="1" si="4"/>
        <v>46208</v>
      </c>
      <c r="C29" s="23">
        <f t="shared" ca="1" si="5"/>
        <v>30</v>
      </c>
      <c r="D29" s="17">
        <f t="shared" ca="1" si="0"/>
        <v>16231.643835616438</v>
      </c>
      <c r="E29" s="18">
        <f t="shared" ca="1" si="8"/>
        <v>15000</v>
      </c>
      <c r="F29" s="19">
        <f t="shared" ca="1" si="6"/>
        <v>1231.6438356164383</v>
      </c>
      <c r="G29" s="19"/>
      <c r="H29" s="19"/>
      <c r="I29" s="20"/>
      <c r="J29" s="20"/>
      <c r="K29" s="20"/>
      <c r="L29" s="20"/>
      <c r="M29" s="20"/>
      <c r="N29" s="20"/>
      <c r="O29" s="19"/>
      <c r="P29" s="20"/>
      <c r="Q29" s="21" t="str">
        <f t="shared" si="1"/>
        <v>х</v>
      </c>
      <c r="R29" s="21" t="str">
        <f t="shared" si="2"/>
        <v>х</v>
      </c>
      <c r="S29" s="45">
        <f t="shared" ca="1" si="7"/>
        <v>150000</v>
      </c>
      <c r="T29" s="10">
        <f t="shared" ca="1" si="3"/>
        <v>365</v>
      </c>
    </row>
    <row r="30" spans="1:20" x14ac:dyDescent="0.3">
      <c r="A30" s="21">
        <v>12</v>
      </c>
      <c r="B30" s="38">
        <f t="shared" ca="1" si="4"/>
        <v>46239</v>
      </c>
      <c r="C30" s="23">
        <f t="shared" ca="1" si="5"/>
        <v>31</v>
      </c>
      <c r="D30" s="17">
        <f t="shared" ca="1" si="0"/>
        <v>16145.428767123287</v>
      </c>
      <c r="E30" s="18">
        <f t="shared" ca="1" si="8"/>
        <v>15000</v>
      </c>
      <c r="F30" s="19">
        <f t="shared" ca="1" si="6"/>
        <v>1145.4287671232876</v>
      </c>
      <c r="G30" s="19"/>
      <c r="H30" s="19"/>
      <c r="I30" s="20"/>
      <c r="J30" s="20"/>
      <c r="K30" s="20"/>
      <c r="L30" s="20"/>
      <c r="M30" s="20"/>
      <c r="N30" s="20"/>
      <c r="O30" s="19"/>
      <c r="P30" s="20"/>
      <c r="Q30" s="21" t="str">
        <f t="shared" si="1"/>
        <v>х</v>
      </c>
      <c r="R30" s="21" t="str">
        <f t="shared" si="2"/>
        <v>х</v>
      </c>
      <c r="S30" s="45">
        <f t="shared" ca="1" si="7"/>
        <v>135000</v>
      </c>
      <c r="T30" s="10">
        <f t="shared" ca="1" si="3"/>
        <v>365</v>
      </c>
    </row>
    <row r="31" spans="1:20" x14ac:dyDescent="0.3">
      <c r="A31" s="21"/>
      <c r="B31" s="38">
        <f t="shared" ca="1" si="4"/>
        <v>46266</v>
      </c>
      <c r="C31" s="23" t="str">
        <f t="shared" ca="1" si="5"/>
        <v xml:space="preserve"> </v>
      </c>
      <c r="D31" s="17">
        <f t="shared" ca="1" si="0"/>
        <v>-105000</v>
      </c>
      <c r="E31" s="18">
        <f t="shared" ca="1" si="8"/>
        <v>105000</v>
      </c>
      <c r="F31" s="15" t="s">
        <v>32</v>
      </c>
      <c r="G31" s="17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21" t="str">
        <f t="shared" si="1"/>
        <v>х</v>
      </c>
      <c r="R31" s="21" t="str">
        <f t="shared" si="2"/>
        <v>х</v>
      </c>
      <c r="S31" s="45">
        <f t="shared" ca="1" si="7"/>
        <v>120000</v>
      </c>
      <c r="T31" s="10">
        <f t="shared" ca="1" si="3"/>
        <v>365</v>
      </c>
    </row>
    <row r="32" spans="1:20" x14ac:dyDescent="0.3">
      <c r="A32" s="21">
        <v>13</v>
      </c>
      <c r="B32" s="38">
        <f t="shared" ca="1" si="4"/>
        <v>46270</v>
      </c>
      <c r="C32" s="23">
        <f t="shared" ca="1" si="5"/>
        <v>31</v>
      </c>
      <c r="D32" s="17">
        <f t="shared" ca="1" si="0"/>
        <v>16018.158904109589</v>
      </c>
      <c r="E32" s="18">
        <f t="shared" ca="1" si="8"/>
        <v>15000</v>
      </c>
      <c r="F32" s="19">
        <f t="shared" ca="1" si="6"/>
        <v>1018.158904109589</v>
      </c>
      <c r="G32" s="19"/>
      <c r="H32" s="19"/>
      <c r="I32" s="20"/>
      <c r="J32" s="20"/>
      <c r="K32" s="20"/>
      <c r="L32" s="20"/>
      <c r="M32" s="20"/>
      <c r="N32" s="20"/>
      <c r="O32" s="19"/>
      <c r="P32" s="20"/>
      <c r="Q32" s="21" t="str">
        <f t="shared" si="1"/>
        <v>х</v>
      </c>
      <c r="R32" s="21" t="str">
        <f t="shared" si="2"/>
        <v>х</v>
      </c>
      <c r="S32" s="45">
        <f t="shared" ca="1" si="7"/>
        <v>225000</v>
      </c>
      <c r="T32" s="10">
        <f t="shared" ca="1" si="3"/>
        <v>365</v>
      </c>
    </row>
    <row r="33" spans="1:20" ht="15.75" customHeight="1" x14ac:dyDescent="0.3">
      <c r="A33" s="21">
        <v>14</v>
      </c>
      <c r="B33" s="38">
        <f t="shared" ca="1" si="4"/>
        <v>46300</v>
      </c>
      <c r="C33" s="23">
        <f t="shared" ca="1" si="5"/>
        <v>30</v>
      </c>
      <c r="D33" s="17">
        <f t="shared" ca="1" si="0"/>
        <v>16724.301369863013</v>
      </c>
      <c r="E33" s="18">
        <f t="shared" ca="1" si="8"/>
        <v>15000</v>
      </c>
      <c r="F33" s="19">
        <f t="shared" ca="1" si="6"/>
        <v>1724.3013698630136</v>
      </c>
      <c r="G33" s="19"/>
      <c r="H33" s="19"/>
      <c r="I33" s="20"/>
      <c r="J33" s="20"/>
      <c r="K33" s="20"/>
      <c r="L33" s="20"/>
      <c r="M33" s="20"/>
      <c r="N33" s="20"/>
      <c r="O33" s="19"/>
      <c r="P33" s="20"/>
      <c r="Q33" s="21" t="str">
        <f t="shared" si="1"/>
        <v>х</v>
      </c>
      <c r="R33" s="21" t="str">
        <f t="shared" si="2"/>
        <v>х</v>
      </c>
      <c r="S33" s="45">
        <f t="shared" ca="1" si="7"/>
        <v>210000</v>
      </c>
      <c r="T33" s="10">
        <f t="shared" ca="1" si="3"/>
        <v>365</v>
      </c>
    </row>
    <row r="34" spans="1:20" x14ac:dyDescent="0.3">
      <c r="A34" s="21">
        <v>15</v>
      </c>
      <c r="B34" s="38">
        <f t="shared" ca="1" si="4"/>
        <v>46331</v>
      </c>
      <c r="C34" s="23">
        <f t="shared" ca="1" si="5"/>
        <v>31</v>
      </c>
      <c r="D34" s="17">
        <f t="shared" ca="1" si="0"/>
        <v>16654.508219178082</v>
      </c>
      <c r="E34" s="18">
        <f t="shared" ca="1" si="8"/>
        <v>15000</v>
      </c>
      <c r="F34" s="19">
        <f t="shared" ca="1" si="6"/>
        <v>1654.5082191780823</v>
      </c>
      <c r="G34" s="19"/>
      <c r="H34" s="19"/>
      <c r="I34" s="20"/>
      <c r="J34" s="20"/>
      <c r="K34" s="20"/>
      <c r="L34" s="20"/>
      <c r="M34" s="20"/>
      <c r="N34" s="20"/>
      <c r="O34" s="19"/>
      <c r="P34" s="20"/>
      <c r="Q34" s="21" t="str">
        <f t="shared" si="1"/>
        <v>х</v>
      </c>
      <c r="R34" s="21" t="str">
        <f t="shared" si="2"/>
        <v>х</v>
      </c>
      <c r="S34" s="45">
        <f t="shared" ca="1" si="7"/>
        <v>195000</v>
      </c>
      <c r="T34" s="10">
        <f t="shared" ca="1" si="3"/>
        <v>365</v>
      </c>
    </row>
    <row r="35" spans="1:20" x14ac:dyDescent="0.3">
      <c r="A35" s="21">
        <v>16</v>
      </c>
      <c r="B35" s="38">
        <f t="shared" ca="1" si="4"/>
        <v>46361</v>
      </c>
      <c r="C35" s="23">
        <f t="shared" ca="1" si="5"/>
        <v>30</v>
      </c>
      <c r="D35" s="17">
        <f t="shared" ca="1" si="0"/>
        <v>16477.972602739726</v>
      </c>
      <c r="E35" s="18">
        <f t="shared" ca="1" si="8"/>
        <v>15000</v>
      </c>
      <c r="F35" s="19">
        <f t="shared" ca="1" si="6"/>
        <v>1477.972602739726</v>
      </c>
      <c r="G35" s="19"/>
      <c r="H35" s="19"/>
      <c r="I35" s="20"/>
      <c r="J35" s="20"/>
      <c r="K35" s="20"/>
      <c r="L35" s="20"/>
      <c r="M35" s="20"/>
      <c r="N35" s="20"/>
      <c r="O35" s="19"/>
      <c r="P35" s="20"/>
      <c r="Q35" s="21" t="str">
        <f t="shared" si="1"/>
        <v>х</v>
      </c>
      <c r="R35" s="21" t="str">
        <f t="shared" si="2"/>
        <v>х</v>
      </c>
      <c r="S35" s="45">
        <f t="shared" ca="1" si="7"/>
        <v>180000</v>
      </c>
      <c r="T35" s="10">
        <f t="shared" ca="1" si="3"/>
        <v>365</v>
      </c>
    </row>
    <row r="36" spans="1:20" x14ac:dyDescent="0.3">
      <c r="A36" s="21">
        <v>17</v>
      </c>
      <c r="B36" s="38">
        <f t="shared" ca="1" si="4"/>
        <v>46392</v>
      </c>
      <c r="C36" s="23">
        <f t="shared" ca="1" si="5"/>
        <v>31</v>
      </c>
      <c r="D36" s="17">
        <f t="shared" ca="1" si="0"/>
        <v>16399.968493150685</v>
      </c>
      <c r="E36" s="18">
        <f t="shared" ca="1" si="8"/>
        <v>15000</v>
      </c>
      <c r="F36" s="19">
        <f t="shared" ca="1" si="6"/>
        <v>1399.9684931506849</v>
      </c>
      <c r="G36" s="19"/>
      <c r="H36" s="19"/>
      <c r="I36" s="20"/>
      <c r="J36" s="20"/>
      <c r="K36" s="20"/>
      <c r="L36" s="20"/>
      <c r="M36" s="20"/>
      <c r="N36" s="20"/>
      <c r="O36" s="19"/>
      <c r="P36" s="20"/>
      <c r="Q36" s="21" t="str">
        <f t="shared" si="1"/>
        <v>х</v>
      </c>
      <c r="R36" s="21" t="str">
        <f t="shared" si="2"/>
        <v>х</v>
      </c>
      <c r="S36" s="45">
        <f t="shared" ca="1" si="7"/>
        <v>165000</v>
      </c>
      <c r="T36" s="10">
        <f t="shared" ca="1" si="3"/>
        <v>365</v>
      </c>
    </row>
    <row r="37" spans="1:20" x14ac:dyDescent="0.3">
      <c r="A37" s="21"/>
      <c r="B37" s="38">
        <f t="shared" ca="1" si="4"/>
        <v>46419</v>
      </c>
      <c r="C37" s="23" t="str">
        <f t="shared" ca="1" si="5"/>
        <v xml:space="preserve"> </v>
      </c>
      <c r="D37" s="17">
        <f t="shared" ca="1" si="0"/>
        <v>-105000</v>
      </c>
      <c r="E37" s="18">
        <f t="shared" ca="1" si="8"/>
        <v>105000</v>
      </c>
      <c r="F37" s="15" t="s">
        <v>32</v>
      </c>
      <c r="G37" s="17">
        <v>0</v>
      </c>
      <c r="H37" s="18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21" t="str">
        <f t="shared" si="1"/>
        <v>х</v>
      </c>
      <c r="R37" s="21" t="str">
        <f t="shared" si="2"/>
        <v>х</v>
      </c>
      <c r="S37" s="45">
        <f t="shared" ca="1" si="7"/>
        <v>150000</v>
      </c>
      <c r="T37" s="10">
        <f t="shared" ca="1" si="3"/>
        <v>365</v>
      </c>
    </row>
    <row r="38" spans="1:20" x14ac:dyDescent="0.3">
      <c r="A38" s="21">
        <v>18</v>
      </c>
      <c r="B38" s="38">
        <f t="shared" ca="1" si="4"/>
        <v>46423</v>
      </c>
      <c r="C38" s="23">
        <f t="shared" ca="1" si="5"/>
        <v>31</v>
      </c>
      <c r="D38" s="17">
        <f t="shared" ca="1" si="0"/>
        <v>16272.698630136987</v>
      </c>
      <c r="E38" s="18">
        <f t="shared" ca="1" si="8"/>
        <v>15000</v>
      </c>
      <c r="F38" s="19">
        <f t="shared" ca="1" si="6"/>
        <v>1272.6986301369864</v>
      </c>
      <c r="G38" s="19"/>
      <c r="H38" s="19"/>
      <c r="I38" s="20"/>
      <c r="J38" s="20"/>
      <c r="K38" s="20"/>
      <c r="L38" s="20"/>
      <c r="M38" s="20"/>
      <c r="N38" s="20"/>
      <c r="O38" s="19"/>
      <c r="P38" s="20"/>
      <c r="Q38" s="21" t="str">
        <f t="shared" si="1"/>
        <v>х</v>
      </c>
      <c r="R38" s="21" t="str">
        <f t="shared" si="2"/>
        <v>х</v>
      </c>
      <c r="S38" s="45">
        <f t="shared" ca="1" si="7"/>
        <v>255000</v>
      </c>
      <c r="T38" s="10">
        <f t="shared" ca="1" si="3"/>
        <v>365</v>
      </c>
    </row>
    <row r="39" spans="1:20" x14ac:dyDescent="0.3">
      <c r="A39" s="21">
        <v>19</v>
      </c>
      <c r="B39" s="38">
        <f t="shared" ca="1" si="4"/>
        <v>46451</v>
      </c>
      <c r="C39" s="23">
        <f t="shared" ca="1" si="5"/>
        <v>28</v>
      </c>
      <c r="D39" s="17">
        <f t="shared" ca="1" si="0"/>
        <v>16839.254794520548</v>
      </c>
      <c r="E39" s="18">
        <f t="shared" ca="1" si="8"/>
        <v>15000</v>
      </c>
      <c r="F39" s="19">
        <f t="shared" ca="1" si="6"/>
        <v>1839.2547945205479</v>
      </c>
      <c r="G39" s="19"/>
      <c r="H39" s="19"/>
      <c r="I39" s="20"/>
      <c r="J39" s="20"/>
      <c r="K39" s="20"/>
      <c r="L39" s="20"/>
      <c r="M39" s="20"/>
      <c r="N39" s="20"/>
      <c r="O39" s="19"/>
      <c r="P39" s="20"/>
      <c r="Q39" s="21" t="str">
        <f t="shared" si="1"/>
        <v>х</v>
      </c>
      <c r="R39" s="21" t="str">
        <f t="shared" si="2"/>
        <v>х</v>
      </c>
      <c r="S39" s="45">
        <f t="shared" ca="1" si="7"/>
        <v>240000</v>
      </c>
      <c r="T39" s="10">
        <f t="shared" ca="1" si="3"/>
        <v>365</v>
      </c>
    </row>
    <row r="40" spans="1:20" x14ac:dyDescent="0.3">
      <c r="A40" s="21">
        <v>20</v>
      </c>
      <c r="B40" s="38">
        <f t="shared" ca="1" si="4"/>
        <v>46482</v>
      </c>
      <c r="C40" s="23">
        <f t="shared" ca="1" si="5"/>
        <v>31</v>
      </c>
      <c r="D40" s="17">
        <f t="shared" ca="1" si="0"/>
        <v>16909.047945205479</v>
      </c>
      <c r="E40" s="18">
        <f t="shared" ca="1" si="8"/>
        <v>15000</v>
      </c>
      <c r="F40" s="19">
        <f t="shared" ca="1" si="6"/>
        <v>1909.0479452054794</v>
      </c>
      <c r="G40" s="19"/>
      <c r="H40" s="19"/>
      <c r="I40" s="20"/>
      <c r="J40" s="20"/>
      <c r="K40" s="20"/>
      <c r="L40" s="20"/>
      <c r="M40" s="20"/>
      <c r="N40" s="20"/>
      <c r="O40" s="19"/>
      <c r="P40" s="20"/>
      <c r="Q40" s="21" t="str">
        <f t="shared" si="1"/>
        <v>х</v>
      </c>
      <c r="R40" s="21" t="str">
        <f t="shared" si="2"/>
        <v>х</v>
      </c>
      <c r="S40" s="45">
        <f t="shared" ca="1" si="7"/>
        <v>225000</v>
      </c>
      <c r="T40" s="10">
        <f t="shared" ca="1" si="3"/>
        <v>365</v>
      </c>
    </row>
    <row r="41" spans="1:20" x14ac:dyDescent="0.3">
      <c r="A41" s="21">
        <v>21</v>
      </c>
      <c r="B41" s="38">
        <f t="shared" ca="1" si="4"/>
        <v>46512</v>
      </c>
      <c r="C41" s="23">
        <f t="shared" ca="1" si="5"/>
        <v>30</v>
      </c>
      <c r="D41" s="17">
        <f t="shared" ca="1" si="0"/>
        <v>16724.301369863013</v>
      </c>
      <c r="E41" s="18">
        <f t="shared" ca="1" si="8"/>
        <v>15000</v>
      </c>
      <c r="F41" s="19">
        <f t="shared" ca="1" si="6"/>
        <v>1724.3013698630136</v>
      </c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1" t="str">
        <f t="shared" si="1"/>
        <v>х</v>
      </c>
      <c r="R41" s="21" t="str">
        <f t="shared" si="2"/>
        <v>х</v>
      </c>
      <c r="S41" s="45">
        <f t="shared" ca="1" si="7"/>
        <v>210000</v>
      </c>
      <c r="T41" s="10">
        <f t="shared" ca="1" si="3"/>
        <v>365</v>
      </c>
    </row>
    <row r="42" spans="1:20" x14ac:dyDescent="0.3">
      <c r="A42" s="21">
        <v>22</v>
      </c>
      <c r="B42" s="38">
        <f t="shared" ca="1" si="4"/>
        <v>46543</v>
      </c>
      <c r="C42" s="23">
        <f t="shared" ca="1" si="5"/>
        <v>31</v>
      </c>
      <c r="D42" s="17">
        <f t="shared" ca="1" si="0"/>
        <v>16654.508219178082</v>
      </c>
      <c r="E42" s="18">
        <f t="shared" ca="1" si="8"/>
        <v>15000</v>
      </c>
      <c r="F42" s="19">
        <f t="shared" ca="1" si="6"/>
        <v>1654.5082191780823</v>
      </c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1" t="str">
        <f t="shared" si="1"/>
        <v>х</v>
      </c>
      <c r="R42" s="21" t="str">
        <f t="shared" si="2"/>
        <v>х</v>
      </c>
      <c r="S42" s="45">
        <f t="shared" ca="1" si="7"/>
        <v>195000</v>
      </c>
      <c r="T42" s="10">
        <f t="shared" ca="1" si="3"/>
        <v>365</v>
      </c>
    </row>
    <row r="43" spans="1:20" x14ac:dyDescent="0.3">
      <c r="A43" s="21">
        <v>23</v>
      </c>
      <c r="B43" s="38">
        <f t="shared" ca="1" si="4"/>
        <v>46573</v>
      </c>
      <c r="C43" s="23">
        <f t="shared" ca="1" si="5"/>
        <v>30</v>
      </c>
      <c r="D43" s="17">
        <f t="shared" ca="1" si="0"/>
        <v>16477.972602739726</v>
      </c>
      <c r="E43" s="18">
        <f t="shared" ca="1" si="8"/>
        <v>15000</v>
      </c>
      <c r="F43" s="19">
        <f t="shared" ca="1" si="6"/>
        <v>1477.972602739726</v>
      </c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1" t="str">
        <f t="shared" si="1"/>
        <v>х</v>
      </c>
      <c r="R43" s="21" t="str">
        <f t="shared" si="2"/>
        <v>х</v>
      </c>
      <c r="S43" s="45">
        <f t="shared" ca="1" si="7"/>
        <v>180000</v>
      </c>
      <c r="T43" s="10">
        <f t="shared" ca="1" si="3"/>
        <v>365</v>
      </c>
    </row>
    <row r="44" spans="1:20" x14ac:dyDescent="0.3">
      <c r="A44" s="21">
        <v>24</v>
      </c>
      <c r="B44" s="38">
        <f t="shared" ca="1" si="4"/>
        <v>46604</v>
      </c>
      <c r="C44" s="23">
        <f t="shared" ca="1" si="5"/>
        <v>31</v>
      </c>
      <c r="D44" s="17">
        <f t="shared" ca="1" si="0"/>
        <v>16399.968493150685</v>
      </c>
      <c r="E44" s="18">
        <f t="shared" ca="1" si="8"/>
        <v>15000</v>
      </c>
      <c r="F44" s="19">
        <f t="shared" ca="1" si="6"/>
        <v>1399.9684931506849</v>
      </c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1" t="str">
        <f t="shared" si="1"/>
        <v>х</v>
      </c>
      <c r="R44" s="21" t="str">
        <f t="shared" si="2"/>
        <v>х</v>
      </c>
      <c r="S44" s="45">
        <f t="shared" ca="1" si="7"/>
        <v>165000</v>
      </c>
      <c r="T44" s="10">
        <f t="shared" ca="1" si="3"/>
        <v>365</v>
      </c>
    </row>
    <row r="45" spans="1:20" x14ac:dyDescent="0.3">
      <c r="A45" s="21"/>
      <c r="B45" s="38">
        <f t="shared" ca="1" si="4"/>
        <v>46631</v>
      </c>
      <c r="C45" s="23" t="str">
        <f t="shared" ca="1" si="5"/>
        <v xml:space="preserve"> </v>
      </c>
      <c r="D45" s="17">
        <f t="shared" ca="1" si="0"/>
        <v>-105000</v>
      </c>
      <c r="E45" s="18">
        <f t="shared" ca="1" si="8"/>
        <v>105000</v>
      </c>
      <c r="F45" s="15" t="s">
        <v>32</v>
      </c>
      <c r="G45" s="17">
        <v>0</v>
      </c>
      <c r="H45" s="18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21" t="str">
        <f t="shared" si="1"/>
        <v>х</v>
      </c>
      <c r="R45" s="21" t="str">
        <f t="shared" si="2"/>
        <v>х</v>
      </c>
      <c r="S45" s="45">
        <f t="shared" ca="1" si="7"/>
        <v>150000</v>
      </c>
      <c r="T45" s="10">
        <f t="shared" ca="1" si="3"/>
        <v>365</v>
      </c>
    </row>
    <row r="46" spans="1:20" x14ac:dyDescent="0.3">
      <c r="A46" s="21">
        <v>25</v>
      </c>
      <c r="B46" s="38">
        <f t="shared" ca="1" si="4"/>
        <v>46635</v>
      </c>
      <c r="C46" s="23">
        <f t="shared" ca="1" si="5"/>
        <v>31</v>
      </c>
      <c r="D46" s="17">
        <f t="shared" ca="1" si="0"/>
        <v>16272.698630136987</v>
      </c>
      <c r="E46" s="18">
        <f t="shared" ca="1" si="8"/>
        <v>15000</v>
      </c>
      <c r="F46" s="19">
        <f t="shared" ca="1" si="6"/>
        <v>1272.6986301369864</v>
      </c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1" t="str">
        <f t="shared" si="1"/>
        <v>х</v>
      </c>
      <c r="R46" s="21" t="str">
        <f t="shared" si="2"/>
        <v>х</v>
      </c>
      <c r="S46" s="45">
        <f t="shared" ca="1" si="7"/>
        <v>255000</v>
      </c>
      <c r="T46" s="10">
        <f t="shared" ca="1" si="3"/>
        <v>365</v>
      </c>
    </row>
    <row r="47" spans="1:20" x14ac:dyDescent="0.3">
      <c r="A47" s="21">
        <v>26</v>
      </c>
      <c r="B47" s="38">
        <f t="shared" ca="1" si="4"/>
        <v>46665</v>
      </c>
      <c r="C47" s="23">
        <f t="shared" ca="1" si="5"/>
        <v>30</v>
      </c>
      <c r="D47" s="17">
        <f t="shared" ca="1" si="0"/>
        <v>16970.630136986299</v>
      </c>
      <c r="E47" s="18">
        <f t="shared" ca="1" si="8"/>
        <v>15000</v>
      </c>
      <c r="F47" s="19">
        <f t="shared" ca="1" si="6"/>
        <v>1970.6301369863013</v>
      </c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1" t="str">
        <f t="shared" si="1"/>
        <v>х</v>
      </c>
      <c r="R47" s="21" t="str">
        <f t="shared" si="2"/>
        <v>х</v>
      </c>
      <c r="S47" s="45">
        <f t="shared" ca="1" si="7"/>
        <v>240000</v>
      </c>
      <c r="T47" s="10">
        <f t="shared" ca="1" si="3"/>
        <v>365</v>
      </c>
    </row>
    <row r="48" spans="1:20" x14ac:dyDescent="0.3">
      <c r="A48" s="21">
        <v>27</v>
      </c>
      <c r="B48" s="38">
        <f t="shared" ca="1" si="4"/>
        <v>46696</v>
      </c>
      <c r="C48" s="23">
        <f t="shared" ca="1" si="5"/>
        <v>31</v>
      </c>
      <c r="D48" s="17">
        <f t="shared" ca="1" si="0"/>
        <v>16909.047945205479</v>
      </c>
      <c r="E48" s="18">
        <f t="shared" ca="1" si="8"/>
        <v>15000</v>
      </c>
      <c r="F48" s="19">
        <f t="shared" ca="1" si="6"/>
        <v>1909.0479452054794</v>
      </c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1" t="str">
        <f t="shared" si="1"/>
        <v>х</v>
      </c>
      <c r="R48" s="21" t="str">
        <f t="shared" si="2"/>
        <v>х</v>
      </c>
      <c r="S48" s="45">
        <f t="shared" ca="1" si="7"/>
        <v>225000</v>
      </c>
      <c r="T48" s="10">
        <f t="shared" ca="1" si="3"/>
        <v>365</v>
      </c>
    </row>
    <row r="49" spans="1:20" x14ac:dyDescent="0.3">
      <c r="A49" s="21">
        <v>28</v>
      </c>
      <c r="B49" s="38">
        <f t="shared" ca="1" si="4"/>
        <v>46726</v>
      </c>
      <c r="C49" s="23">
        <f t="shared" ca="1" si="5"/>
        <v>30</v>
      </c>
      <c r="D49" s="17">
        <f t="shared" ca="1" si="0"/>
        <v>16724.301369863013</v>
      </c>
      <c r="E49" s="18">
        <f t="shared" ca="1" si="8"/>
        <v>15000</v>
      </c>
      <c r="F49" s="19">
        <f t="shared" ca="1" si="6"/>
        <v>1724.3013698630136</v>
      </c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1" t="str">
        <f t="shared" si="1"/>
        <v>х</v>
      </c>
      <c r="R49" s="21" t="str">
        <f t="shared" si="2"/>
        <v>х</v>
      </c>
      <c r="S49" s="45">
        <f t="shared" ca="1" si="7"/>
        <v>210000</v>
      </c>
      <c r="T49" s="10">
        <f t="shared" ca="1" si="3"/>
        <v>365</v>
      </c>
    </row>
    <row r="50" spans="1:20" x14ac:dyDescent="0.3">
      <c r="A50" s="21">
        <v>29</v>
      </c>
      <c r="B50" s="38">
        <f t="shared" ca="1" si="4"/>
        <v>46757</v>
      </c>
      <c r="C50" s="23">
        <f t="shared" ca="1" si="5"/>
        <v>31</v>
      </c>
      <c r="D50" s="17">
        <f t="shared" ca="1" si="0"/>
        <v>16654.508219178082</v>
      </c>
      <c r="E50" s="18">
        <f t="shared" ca="1" si="8"/>
        <v>15000</v>
      </c>
      <c r="F50" s="19">
        <f t="shared" ca="1" si="6"/>
        <v>1654.5082191780823</v>
      </c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1" t="str">
        <f t="shared" si="1"/>
        <v>х</v>
      </c>
      <c r="R50" s="21" t="str">
        <f t="shared" si="2"/>
        <v>х</v>
      </c>
      <c r="S50" s="45">
        <f t="shared" ca="1" si="7"/>
        <v>195000</v>
      </c>
      <c r="T50" s="10">
        <f t="shared" ca="1" si="3"/>
        <v>365</v>
      </c>
    </row>
    <row r="51" spans="1:20" x14ac:dyDescent="0.3">
      <c r="A51" s="21"/>
      <c r="B51" s="38">
        <f t="shared" ca="1" si="4"/>
        <v>46784</v>
      </c>
      <c r="C51" s="23" t="str">
        <f t="shared" ca="1" si="5"/>
        <v xml:space="preserve"> </v>
      </c>
      <c r="D51" s="17">
        <f t="shared" ca="1" si="0"/>
        <v>-105000</v>
      </c>
      <c r="E51" s="18">
        <f t="shared" ca="1" si="8"/>
        <v>105000</v>
      </c>
      <c r="F51" s="15" t="s">
        <v>32</v>
      </c>
      <c r="G51" s="17">
        <v>0</v>
      </c>
      <c r="H51" s="18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21" t="str">
        <f t="shared" si="1"/>
        <v>х</v>
      </c>
      <c r="R51" s="21" t="str">
        <f t="shared" si="2"/>
        <v>х</v>
      </c>
      <c r="S51" s="45">
        <f t="shared" ca="1" si="7"/>
        <v>180000</v>
      </c>
      <c r="T51" s="10">
        <f t="shared" ca="1" si="3"/>
        <v>366</v>
      </c>
    </row>
    <row r="52" spans="1:20" x14ac:dyDescent="0.3">
      <c r="A52" s="21">
        <v>30</v>
      </c>
      <c r="B52" s="38">
        <f t="shared" ca="1" si="4"/>
        <v>46788</v>
      </c>
      <c r="C52" s="23">
        <f t="shared" ca="1" si="5"/>
        <v>31</v>
      </c>
      <c r="D52" s="17">
        <f t="shared" ca="1" si="0"/>
        <v>16523.065573770491</v>
      </c>
      <c r="E52" s="18">
        <f t="shared" ca="1" si="8"/>
        <v>15000</v>
      </c>
      <c r="F52" s="19">
        <f t="shared" ca="1" si="6"/>
        <v>1523.0655737704917</v>
      </c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1" t="str">
        <f t="shared" si="1"/>
        <v>х</v>
      </c>
      <c r="R52" s="21" t="str">
        <f t="shared" si="2"/>
        <v>х</v>
      </c>
      <c r="S52" s="45">
        <f t="shared" ca="1" si="7"/>
        <v>285000</v>
      </c>
      <c r="T52" s="10">
        <f t="shared" ca="1" si="3"/>
        <v>366</v>
      </c>
    </row>
    <row r="53" spans="1:20" x14ac:dyDescent="0.3">
      <c r="A53" s="21">
        <v>31</v>
      </c>
      <c r="B53" s="38">
        <f t="shared" ca="1" si="4"/>
        <v>46817</v>
      </c>
      <c r="C53" s="23">
        <f t="shared" ca="1" si="5"/>
        <v>29</v>
      </c>
      <c r="D53" s="17">
        <f t="shared" ca="1" si="0"/>
        <v>17137.204918032789</v>
      </c>
      <c r="E53" s="18">
        <f t="shared" ca="1" si="8"/>
        <v>15000</v>
      </c>
      <c r="F53" s="19">
        <f t="shared" ca="1" si="6"/>
        <v>2137.2049180327867</v>
      </c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1" t="str">
        <f t="shared" si="1"/>
        <v>х</v>
      </c>
      <c r="R53" s="21" t="str">
        <f t="shared" si="2"/>
        <v>х</v>
      </c>
      <c r="S53" s="45">
        <f t="shared" ca="1" si="7"/>
        <v>270000</v>
      </c>
      <c r="T53" s="10">
        <f t="shared" ca="1" si="3"/>
        <v>366</v>
      </c>
    </row>
    <row r="54" spans="1:20" x14ac:dyDescent="0.3">
      <c r="A54" s="21">
        <v>32</v>
      </c>
      <c r="B54" s="38">
        <f t="shared" ca="1" si="4"/>
        <v>46848</v>
      </c>
      <c r="C54" s="23">
        <f t="shared" ca="1" si="5"/>
        <v>31</v>
      </c>
      <c r="D54" s="17">
        <f t="shared" ca="1" si="0"/>
        <v>17157.676229508197</v>
      </c>
      <c r="E54" s="18">
        <f t="shared" ca="1" si="8"/>
        <v>15000</v>
      </c>
      <c r="F54" s="19">
        <f t="shared" ca="1" si="6"/>
        <v>2157.6762295081967</v>
      </c>
      <c r="G54" s="19"/>
      <c r="H54" s="19"/>
      <c r="I54" s="20"/>
      <c r="J54" s="20"/>
      <c r="K54" s="20"/>
      <c r="L54" s="20"/>
      <c r="M54" s="20"/>
      <c r="N54" s="20"/>
      <c r="O54" s="20"/>
      <c r="P54" s="20"/>
      <c r="Q54" s="21" t="str">
        <f t="shared" si="1"/>
        <v>х</v>
      </c>
      <c r="R54" s="21" t="str">
        <f t="shared" si="2"/>
        <v>х</v>
      </c>
      <c r="S54" s="45">
        <f t="shared" ca="1" si="7"/>
        <v>255000</v>
      </c>
      <c r="T54" s="10">
        <f t="shared" ca="1" si="3"/>
        <v>366</v>
      </c>
    </row>
    <row r="55" spans="1:20" x14ac:dyDescent="0.3">
      <c r="A55" s="21">
        <v>33</v>
      </c>
      <c r="B55" s="38">
        <f t="shared" ca="1" si="4"/>
        <v>46878</v>
      </c>
      <c r="C55" s="23">
        <f t="shared" ca="1" si="5"/>
        <v>30</v>
      </c>
      <c r="D55" s="17">
        <f t="shared" ca="1" si="0"/>
        <v>16965.245901639344</v>
      </c>
      <c r="E55" s="18">
        <f t="shared" ca="1" si="8"/>
        <v>15000</v>
      </c>
      <c r="F55" s="19">
        <f t="shared" ca="1" si="6"/>
        <v>1965.2459016393443</v>
      </c>
      <c r="G55" s="19"/>
      <c r="H55" s="19"/>
      <c r="I55" s="20"/>
      <c r="J55" s="20"/>
      <c r="K55" s="20"/>
      <c r="L55" s="20"/>
      <c r="M55" s="20"/>
      <c r="N55" s="20"/>
      <c r="O55" s="20"/>
      <c r="P55" s="20"/>
      <c r="Q55" s="21" t="str">
        <f t="shared" si="1"/>
        <v>х</v>
      </c>
      <c r="R55" s="21" t="str">
        <f t="shared" si="2"/>
        <v>х</v>
      </c>
      <c r="S55" s="45">
        <f t="shared" ca="1" si="7"/>
        <v>240000</v>
      </c>
      <c r="T55" s="10">
        <f t="shared" ca="1" si="3"/>
        <v>366</v>
      </c>
    </row>
    <row r="56" spans="1:20" x14ac:dyDescent="0.3">
      <c r="A56" s="21">
        <v>34</v>
      </c>
      <c r="B56" s="38">
        <f t="shared" ca="1" si="4"/>
        <v>46909</v>
      </c>
      <c r="C56" s="23">
        <f t="shared" ca="1" si="5"/>
        <v>31</v>
      </c>
      <c r="D56" s="17">
        <f t="shared" ca="1" si="0"/>
        <v>16903.831967213115</v>
      </c>
      <c r="E56" s="18">
        <f t="shared" ca="1" si="8"/>
        <v>15000</v>
      </c>
      <c r="F56" s="19">
        <f t="shared" ca="1" si="6"/>
        <v>1903.8319672131147</v>
      </c>
      <c r="G56" s="19"/>
      <c r="H56" s="19"/>
      <c r="I56" s="20"/>
      <c r="J56" s="20"/>
      <c r="K56" s="20"/>
      <c r="L56" s="20"/>
      <c r="M56" s="20"/>
      <c r="N56" s="20"/>
      <c r="O56" s="20"/>
      <c r="P56" s="20"/>
      <c r="Q56" s="21" t="str">
        <f t="shared" si="1"/>
        <v>х</v>
      </c>
      <c r="R56" s="21" t="str">
        <f t="shared" si="2"/>
        <v>х</v>
      </c>
      <c r="S56" s="45">
        <f t="shared" ca="1" si="7"/>
        <v>225000</v>
      </c>
      <c r="T56" s="10">
        <f t="shared" ca="1" si="3"/>
        <v>366</v>
      </c>
    </row>
    <row r="57" spans="1:20" x14ac:dyDescent="0.3">
      <c r="A57" s="21">
        <v>35</v>
      </c>
      <c r="B57" s="38">
        <f t="shared" ca="1" si="4"/>
        <v>46939</v>
      </c>
      <c r="C57" s="23">
        <f t="shared" ca="1" si="5"/>
        <v>30</v>
      </c>
      <c r="D57" s="17">
        <f t="shared" ca="1" si="0"/>
        <v>16719.590163934427</v>
      </c>
      <c r="E57" s="18">
        <f t="shared" ca="1" si="8"/>
        <v>15000</v>
      </c>
      <c r="F57" s="19">
        <f t="shared" ca="1" si="6"/>
        <v>1719.5901639344263</v>
      </c>
      <c r="G57" s="19"/>
      <c r="H57" s="19"/>
      <c r="I57" s="20"/>
      <c r="J57" s="20"/>
      <c r="K57" s="20"/>
      <c r="L57" s="20"/>
      <c r="M57" s="20"/>
      <c r="N57" s="20"/>
      <c r="O57" s="20"/>
      <c r="P57" s="20"/>
      <c r="Q57" s="21" t="str">
        <f t="shared" si="1"/>
        <v>х</v>
      </c>
      <c r="R57" s="21" t="str">
        <f t="shared" si="2"/>
        <v>х</v>
      </c>
      <c r="S57" s="45">
        <f t="shared" ca="1" si="7"/>
        <v>210000</v>
      </c>
      <c r="T57" s="10">
        <f t="shared" ca="1" si="3"/>
        <v>366</v>
      </c>
    </row>
    <row r="58" spans="1:20" x14ac:dyDescent="0.3">
      <c r="A58" s="21">
        <v>36</v>
      </c>
      <c r="B58" s="38">
        <f t="shared" ca="1" si="4"/>
        <v>46970</v>
      </c>
      <c r="C58" s="23">
        <f t="shared" ca="1" si="5"/>
        <v>31</v>
      </c>
      <c r="D58" s="17">
        <f t="shared" ca="1" si="0"/>
        <v>16649.987704918032</v>
      </c>
      <c r="E58" s="18">
        <f t="shared" ca="1" si="8"/>
        <v>15000</v>
      </c>
      <c r="F58" s="19">
        <f t="shared" ca="1" si="6"/>
        <v>1649.9877049180327</v>
      </c>
      <c r="G58" s="19"/>
      <c r="H58" s="19"/>
      <c r="I58" s="20"/>
      <c r="J58" s="20"/>
      <c r="K58" s="20"/>
      <c r="L58" s="20"/>
      <c r="M58" s="20"/>
      <c r="N58" s="20"/>
      <c r="O58" s="20"/>
      <c r="P58" s="20"/>
      <c r="Q58" s="21" t="str">
        <f t="shared" si="1"/>
        <v>х</v>
      </c>
      <c r="R58" s="21" t="str">
        <f t="shared" si="2"/>
        <v>х</v>
      </c>
      <c r="S58" s="45">
        <f t="shared" ca="1" si="7"/>
        <v>195000</v>
      </c>
      <c r="T58" s="10">
        <f t="shared" ca="1" si="3"/>
        <v>366</v>
      </c>
    </row>
    <row r="59" spans="1:20" x14ac:dyDescent="0.3">
      <c r="A59" s="21">
        <v>37</v>
      </c>
      <c r="B59" s="22">
        <f t="shared" ref="B59:B70" ca="1" si="9">DATE(YEAR(B58),MONTH(B58)+1,5)</f>
        <v>47001</v>
      </c>
      <c r="C59" s="23">
        <f t="shared" ca="1" si="5"/>
        <v>31</v>
      </c>
      <c r="D59" s="17">
        <f t="shared" ca="1" si="0"/>
        <v>16523.065573770491</v>
      </c>
      <c r="E59" s="18">
        <f t="shared" ca="1" si="8"/>
        <v>15000</v>
      </c>
      <c r="F59" s="19">
        <f t="shared" ca="1" si="6"/>
        <v>1523.0655737704917</v>
      </c>
      <c r="G59" s="17"/>
      <c r="H59" s="18"/>
      <c r="I59" s="19"/>
      <c r="J59" s="19"/>
      <c r="K59" s="19"/>
      <c r="L59" s="19"/>
      <c r="M59" s="19"/>
      <c r="N59" s="19"/>
      <c r="O59" s="19"/>
      <c r="P59" s="19"/>
      <c r="Q59" s="21" t="str">
        <f t="shared" si="1"/>
        <v>х</v>
      </c>
      <c r="R59" s="21" t="str">
        <f t="shared" si="2"/>
        <v>х</v>
      </c>
      <c r="S59" s="45">
        <f t="shared" ca="1" si="7"/>
        <v>180000</v>
      </c>
      <c r="T59" s="10">
        <f t="shared" ca="1" si="3"/>
        <v>366</v>
      </c>
    </row>
    <row r="60" spans="1:20" x14ac:dyDescent="0.3">
      <c r="A60" s="21">
        <v>38</v>
      </c>
      <c r="B60" s="22">
        <f t="shared" ca="1" si="9"/>
        <v>47031</v>
      </c>
      <c r="C60" s="23">
        <f t="shared" ca="1" si="5"/>
        <v>30</v>
      </c>
      <c r="D60" s="17">
        <f t="shared" ca="1" si="0"/>
        <v>16351.10655737705</v>
      </c>
      <c r="E60" s="18">
        <f t="shared" ca="1" si="8"/>
        <v>15000</v>
      </c>
      <c r="F60" s="19">
        <f t="shared" ca="1" si="6"/>
        <v>1351.1065573770493</v>
      </c>
      <c r="G60" s="19"/>
      <c r="H60" s="19"/>
      <c r="I60" s="20"/>
      <c r="J60" s="20"/>
      <c r="K60" s="20"/>
      <c r="L60" s="20"/>
      <c r="M60" s="20"/>
      <c r="N60" s="20"/>
      <c r="O60" s="20"/>
      <c r="P60" s="20"/>
      <c r="Q60" s="21" t="str">
        <f t="shared" si="1"/>
        <v>х</v>
      </c>
      <c r="R60" s="21" t="str">
        <f t="shared" si="2"/>
        <v>х</v>
      </c>
      <c r="S60" s="45">
        <f t="shared" ca="1" si="7"/>
        <v>165000</v>
      </c>
      <c r="T60" s="10">
        <f t="shared" ca="1" si="3"/>
        <v>366</v>
      </c>
    </row>
    <row r="61" spans="1:20" x14ac:dyDescent="0.3">
      <c r="A61" s="21">
        <v>39</v>
      </c>
      <c r="B61" s="22">
        <f t="shared" ca="1" si="9"/>
        <v>47062</v>
      </c>
      <c r="C61" s="23">
        <f t="shared" ca="1" si="5"/>
        <v>31</v>
      </c>
      <c r="D61" s="17">
        <f t="shared" ca="1" si="0"/>
        <v>16269.22131147541</v>
      </c>
      <c r="E61" s="18">
        <f t="shared" ca="1" si="8"/>
        <v>15000</v>
      </c>
      <c r="F61" s="19">
        <f t="shared" ca="1" si="6"/>
        <v>1269.2213114754099</v>
      </c>
      <c r="G61" s="19"/>
      <c r="H61" s="19"/>
      <c r="I61" s="20"/>
      <c r="J61" s="20"/>
      <c r="K61" s="20"/>
      <c r="L61" s="20"/>
      <c r="M61" s="20"/>
      <c r="N61" s="20"/>
      <c r="O61" s="20"/>
      <c r="P61" s="20"/>
      <c r="Q61" s="21" t="str">
        <f t="shared" si="1"/>
        <v>х</v>
      </c>
      <c r="R61" s="21" t="str">
        <f t="shared" si="2"/>
        <v>х</v>
      </c>
      <c r="S61" s="45">
        <f t="shared" ca="1" si="7"/>
        <v>150000</v>
      </c>
      <c r="T61" s="10">
        <f t="shared" ca="1" si="3"/>
        <v>366</v>
      </c>
    </row>
    <row r="62" spans="1:20" x14ac:dyDescent="0.3">
      <c r="A62" s="21">
        <v>40</v>
      </c>
      <c r="B62" s="22">
        <f t="shared" ca="1" si="9"/>
        <v>47092</v>
      </c>
      <c r="C62" s="23">
        <f t="shared" ca="1" si="5"/>
        <v>30</v>
      </c>
      <c r="D62" s="17">
        <f t="shared" ca="1" si="0"/>
        <v>16105.450819672131</v>
      </c>
      <c r="E62" s="18">
        <f t="shared" ca="1" si="8"/>
        <v>15000</v>
      </c>
      <c r="F62" s="19">
        <f t="shared" ca="1" si="6"/>
        <v>1105.450819672131</v>
      </c>
      <c r="G62" s="19"/>
      <c r="H62" s="19"/>
      <c r="I62" s="20"/>
      <c r="J62" s="20"/>
      <c r="K62" s="20"/>
      <c r="L62" s="20"/>
      <c r="M62" s="20"/>
      <c r="N62" s="20"/>
      <c r="O62" s="20"/>
      <c r="P62" s="20"/>
      <c r="Q62" s="21" t="str">
        <f t="shared" si="1"/>
        <v>х</v>
      </c>
      <c r="R62" s="21" t="str">
        <f t="shared" si="2"/>
        <v>х</v>
      </c>
      <c r="S62" s="45">
        <f t="shared" ca="1" si="7"/>
        <v>135000</v>
      </c>
      <c r="T62" s="10">
        <f t="shared" ca="1" si="3"/>
        <v>366</v>
      </c>
    </row>
    <row r="63" spans="1:20" x14ac:dyDescent="0.3">
      <c r="A63" s="21">
        <v>41</v>
      </c>
      <c r="B63" s="22">
        <f t="shared" ca="1" si="9"/>
        <v>47123</v>
      </c>
      <c r="C63" s="23">
        <f t="shared" ca="1" si="5"/>
        <v>31</v>
      </c>
      <c r="D63" s="17">
        <f t="shared" ca="1" si="0"/>
        <v>16015.377049180328</v>
      </c>
      <c r="E63" s="18">
        <f t="shared" ca="1" si="8"/>
        <v>15000</v>
      </c>
      <c r="F63" s="19">
        <f t="shared" ca="1" si="6"/>
        <v>1015.3770491803278</v>
      </c>
      <c r="G63" s="19"/>
      <c r="H63" s="19"/>
      <c r="I63" s="20"/>
      <c r="J63" s="20"/>
      <c r="K63" s="20"/>
      <c r="L63" s="20"/>
      <c r="M63" s="20"/>
      <c r="N63" s="20"/>
      <c r="O63" s="20"/>
      <c r="P63" s="20"/>
      <c r="Q63" s="21" t="str">
        <f t="shared" si="1"/>
        <v>х</v>
      </c>
      <c r="R63" s="21" t="str">
        <f t="shared" si="2"/>
        <v>х</v>
      </c>
      <c r="S63" s="45">
        <f t="shared" ca="1" si="7"/>
        <v>120000</v>
      </c>
      <c r="T63" s="10">
        <f t="shared" ca="1" si="3"/>
        <v>366</v>
      </c>
    </row>
    <row r="64" spans="1:20" x14ac:dyDescent="0.3">
      <c r="A64" s="21">
        <v>42</v>
      </c>
      <c r="B64" s="22">
        <f t="shared" ca="1" si="9"/>
        <v>47154</v>
      </c>
      <c r="C64" s="23">
        <f t="shared" ca="1" si="5"/>
        <v>31</v>
      </c>
      <c r="D64" s="17">
        <f t="shared" ca="1" si="0"/>
        <v>15890.88904109589</v>
      </c>
      <c r="E64" s="18">
        <f t="shared" ca="1" si="8"/>
        <v>15000</v>
      </c>
      <c r="F64" s="19">
        <f t="shared" ca="1" si="6"/>
        <v>890.88904109589043</v>
      </c>
      <c r="G64" s="19"/>
      <c r="H64" s="19"/>
      <c r="I64" s="20"/>
      <c r="J64" s="20"/>
      <c r="K64" s="20"/>
      <c r="L64" s="20"/>
      <c r="M64" s="20"/>
      <c r="N64" s="20"/>
      <c r="O64" s="20"/>
      <c r="P64" s="20"/>
      <c r="Q64" s="21" t="str">
        <f t="shared" si="1"/>
        <v>х</v>
      </c>
      <c r="R64" s="21" t="str">
        <f t="shared" si="2"/>
        <v>х</v>
      </c>
      <c r="S64" s="45">
        <f t="shared" ca="1" si="7"/>
        <v>105000</v>
      </c>
      <c r="T64" s="10">
        <f t="shared" ca="1" si="3"/>
        <v>365</v>
      </c>
    </row>
    <row r="65" spans="1:20" x14ac:dyDescent="0.3">
      <c r="A65" s="21">
        <v>43</v>
      </c>
      <c r="B65" s="22">
        <f t="shared" ca="1" si="9"/>
        <v>47182</v>
      </c>
      <c r="C65" s="23">
        <f t="shared" ca="1" si="5"/>
        <v>28</v>
      </c>
      <c r="D65" s="17">
        <f t="shared" ca="1" si="0"/>
        <v>15689.720547945206</v>
      </c>
      <c r="E65" s="18">
        <f t="shared" ca="1" si="8"/>
        <v>15000</v>
      </c>
      <c r="F65" s="19">
        <f t="shared" ca="1" si="6"/>
        <v>689.72054794520545</v>
      </c>
      <c r="G65" s="17"/>
      <c r="H65" s="18"/>
      <c r="I65" s="19"/>
      <c r="J65" s="19"/>
      <c r="K65" s="19"/>
      <c r="L65" s="19"/>
      <c r="M65" s="19"/>
      <c r="N65" s="19"/>
      <c r="O65" s="19"/>
      <c r="P65" s="19"/>
      <c r="Q65" s="21" t="str">
        <f t="shared" si="1"/>
        <v>х</v>
      </c>
      <c r="R65" s="21" t="str">
        <f t="shared" si="2"/>
        <v>х</v>
      </c>
      <c r="S65" s="45">
        <f t="shared" ca="1" si="7"/>
        <v>90000</v>
      </c>
      <c r="T65" s="10">
        <f t="shared" ca="1" si="3"/>
        <v>365</v>
      </c>
    </row>
    <row r="66" spans="1:20" x14ac:dyDescent="0.3">
      <c r="A66" s="21">
        <v>44</v>
      </c>
      <c r="B66" s="22">
        <f t="shared" ca="1" si="9"/>
        <v>47213</v>
      </c>
      <c r="C66" s="23">
        <f t="shared" ca="1" si="5"/>
        <v>31</v>
      </c>
      <c r="D66" s="17">
        <f t="shared" ca="1" si="0"/>
        <v>15636.349315068494</v>
      </c>
      <c r="E66" s="18">
        <f t="shared" ca="1" si="8"/>
        <v>15000</v>
      </c>
      <c r="F66" s="19">
        <f t="shared" ca="1" si="6"/>
        <v>636.34931506849318</v>
      </c>
      <c r="G66" s="19"/>
      <c r="H66" s="19"/>
      <c r="I66" s="20"/>
      <c r="J66" s="20"/>
      <c r="K66" s="20"/>
      <c r="L66" s="20"/>
      <c r="M66" s="20"/>
      <c r="N66" s="20"/>
      <c r="O66" s="20"/>
      <c r="P66" s="20"/>
      <c r="Q66" s="21" t="str">
        <f t="shared" si="1"/>
        <v>х</v>
      </c>
      <c r="R66" s="21" t="str">
        <f t="shared" si="2"/>
        <v>х</v>
      </c>
      <c r="S66" s="45">
        <f t="shared" ca="1" si="7"/>
        <v>75000</v>
      </c>
      <c r="T66" s="10">
        <f t="shared" ca="1" si="3"/>
        <v>365</v>
      </c>
    </row>
    <row r="67" spans="1:20" x14ac:dyDescent="0.3">
      <c r="A67" s="21">
        <v>45</v>
      </c>
      <c r="B67" s="22">
        <f t="shared" ca="1" si="9"/>
        <v>47243</v>
      </c>
      <c r="C67" s="23">
        <f t="shared" ca="1" si="5"/>
        <v>30</v>
      </c>
      <c r="D67" s="17">
        <f t="shared" ca="1" si="0"/>
        <v>15492.657534246575</v>
      </c>
      <c r="E67" s="18">
        <f t="shared" ca="1" si="8"/>
        <v>15000</v>
      </c>
      <c r="F67" s="19">
        <f t="shared" ca="1" si="6"/>
        <v>492.65753424657532</v>
      </c>
      <c r="G67" s="19"/>
      <c r="H67" s="19"/>
      <c r="I67" s="20"/>
      <c r="J67" s="20"/>
      <c r="K67" s="20"/>
      <c r="L67" s="20"/>
      <c r="M67" s="20"/>
      <c r="N67" s="20"/>
      <c r="O67" s="20"/>
      <c r="P67" s="20"/>
      <c r="Q67" s="21" t="str">
        <f t="shared" si="1"/>
        <v>х</v>
      </c>
      <c r="R67" s="21" t="str">
        <f t="shared" si="2"/>
        <v>х</v>
      </c>
      <c r="S67" s="45">
        <f t="shared" ca="1" si="7"/>
        <v>60000</v>
      </c>
      <c r="T67" s="10">
        <f t="shared" ca="1" si="3"/>
        <v>365</v>
      </c>
    </row>
    <row r="68" spans="1:20" x14ac:dyDescent="0.3">
      <c r="A68" s="21">
        <v>46</v>
      </c>
      <c r="B68" s="22">
        <f t="shared" ca="1" si="9"/>
        <v>47274</v>
      </c>
      <c r="C68" s="23">
        <f t="shared" ca="1" si="5"/>
        <v>31</v>
      </c>
      <c r="D68" s="17">
        <f t="shared" ca="1" si="0"/>
        <v>15381.809589041095</v>
      </c>
      <c r="E68" s="18">
        <f t="shared" ca="1" si="8"/>
        <v>15000</v>
      </c>
      <c r="F68" s="19">
        <f t="shared" ca="1" si="6"/>
        <v>381.80958904109588</v>
      </c>
      <c r="G68" s="19"/>
      <c r="H68" s="19"/>
      <c r="I68" s="20"/>
      <c r="J68" s="20"/>
      <c r="K68" s="20"/>
      <c r="L68" s="20"/>
      <c r="M68" s="20"/>
      <c r="N68" s="20"/>
      <c r="O68" s="20"/>
      <c r="P68" s="20"/>
      <c r="Q68" s="21" t="str">
        <f t="shared" si="1"/>
        <v>х</v>
      </c>
      <c r="R68" s="21" t="str">
        <f t="shared" si="2"/>
        <v>х</v>
      </c>
      <c r="S68" s="45">
        <f t="shared" ca="1" si="7"/>
        <v>45000</v>
      </c>
      <c r="T68" s="10">
        <f t="shared" ca="1" si="3"/>
        <v>365</v>
      </c>
    </row>
    <row r="69" spans="1:20" x14ac:dyDescent="0.3">
      <c r="A69" s="21">
        <v>47</v>
      </c>
      <c r="B69" s="22">
        <f t="shared" ca="1" si="9"/>
        <v>47304</v>
      </c>
      <c r="C69" s="23">
        <f t="shared" ca="1" si="5"/>
        <v>30</v>
      </c>
      <c r="D69" s="17">
        <f t="shared" ca="1" si="0"/>
        <v>15246.328767123288</v>
      </c>
      <c r="E69" s="18">
        <f t="shared" ca="1" si="8"/>
        <v>15000</v>
      </c>
      <c r="F69" s="19">
        <f t="shared" ca="1" si="6"/>
        <v>246.32876712328766</v>
      </c>
      <c r="G69" s="19"/>
      <c r="H69" s="19"/>
      <c r="I69" s="20"/>
      <c r="J69" s="20"/>
      <c r="K69" s="20"/>
      <c r="L69" s="20"/>
      <c r="M69" s="20"/>
      <c r="N69" s="20"/>
      <c r="O69" s="20"/>
      <c r="P69" s="20"/>
      <c r="Q69" s="21" t="str">
        <f t="shared" si="1"/>
        <v>х</v>
      </c>
      <c r="R69" s="21" t="str">
        <f t="shared" si="2"/>
        <v>х</v>
      </c>
      <c r="S69" s="45">
        <f t="shared" ca="1" si="7"/>
        <v>30000</v>
      </c>
      <c r="T69" s="10">
        <f t="shared" ca="1" si="3"/>
        <v>365</v>
      </c>
    </row>
    <row r="70" spans="1:20" x14ac:dyDescent="0.3">
      <c r="A70" s="21">
        <v>48</v>
      </c>
      <c r="B70" s="22">
        <f t="shared" ca="1" si="9"/>
        <v>47335</v>
      </c>
      <c r="C70" s="23">
        <f t="shared" ca="1" si="5"/>
        <v>31</v>
      </c>
      <c r="D70" s="17">
        <f t="shared" ca="1" si="0"/>
        <v>15127.269863013698</v>
      </c>
      <c r="E70" s="18">
        <f t="shared" ca="1" si="8"/>
        <v>15000</v>
      </c>
      <c r="F70" s="19">
        <f t="shared" ca="1" si="6"/>
        <v>127.26986301369863</v>
      </c>
      <c r="G70" s="19"/>
      <c r="H70" s="19"/>
      <c r="I70" s="20"/>
      <c r="J70" s="20"/>
      <c r="K70" s="20"/>
      <c r="L70" s="20"/>
      <c r="M70" s="20"/>
      <c r="N70" s="20"/>
      <c r="O70" s="20"/>
      <c r="P70" s="20"/>
      <c r="Q70" s="21" t="str">
        <f t="shared" si="1"/>
        <v>х</v>
      </c>
      <c r="R70" s="21" t="str">
        <f t="shared" si="2"/>
        <v>х</v>
      </c>
      <c r="S70" s="45">
        <f t="shared" ca="1" si="7"/>
        <v>15000</v>
      </c>
      <c r="T70" s="10">
        <f t="shared" ca="1" si="3"/>
        <v>365</v>
      </c>
    </row>
    <row r="71" spans="1:20" x14ac:dyDescent="0.3">
      <c r="A71" s="24" t="s">
        <v>31</v>
      </c>
      <c r="B71" s="25" t="s">
        <v>32</v>
      </c>
      <c r="C71" s="26"/>
      <c r="D71" s="27">
        <f ca="1">SUM(D25:D30,D32:D36,D38:D44,D46:D50,D52:D70)</f>
        <v>688388.5662362451</v>
      </c>
      <c r="E71" s="27">
        <f ca="1">SUM(E25:E30,E32:E36,E38:E44,E46:E50,E52:E70)</f>
        <v>630000</v>
      </c>
      <c r="F71" s="27">
        <f ca="1">SUM(F25:F30,F32:F36,F38:F44,F46:F50,F52:F70)</f>
        <v>58388.566236245249</v>
      </c>
      <c r="G71" s="27">
        <f>SUM(G17:G41)</f>
        <v>0</v>
      </c>
      <c r="H71" s="27">
        <f>SUM(H17:H41)</f>
        <v>0</v>
      </c>
      <c r="I71" s="27">
        <f t="shared" ref="I71:P71" si="10">SUM(I17:I41)</f>
        <v>0</v>
      </c>
      <c r="J71" s="27">
        <f t="shared" si="10"/>
        <v>0</v>
      </c>
      <c r="K71" s="27">
        <f t="shared" si="10"/>
        <v>0</v>
      </c>
      <c r="L71" s="27">
        <f t="shared" si="10"/>
        <v>0</v>
      </c>
      <c r="M71" s="27">
        <f t="shared" si="10"/>
        <v>0</v>
      </c>
      <c r="N71" s="27">
        <f t="shared" si="10"/>
        <v>0</v>
      </c>
      <c r="O71" s="27">
        <f t="shared" si="10"/>
        <v>0</v>
      </c>
      <c r="P71" s="27">
        <f t="shared" si="10"/>
        <v>0</v>
      </c>
      <c r="Q71" s="28">
        <f ca="1">XIRR(D17:D70,B17:B70)</f>
        <v>0.10327627062797548</v>
      </c>
      <c r="R71" s="27">
        <f ca="1">SUM(E71:P71)</f>
        <v>688388.56623624521</v>
      </c>
      <c r="S71" s="46"/>
    </row>
    <row r="72" spans="1:20" x14ac:dyDescent="0.3">
      <c r="A72" s="8"/>
      <c r="B72" s="9"/>
      <c r="D72" s="1"/>
      <c r="E72" s="1"/>
      <c r="F72" s="1"/>
      <c r="G72" s="1"/>
      <c r="S72" s="47"/>
    </row>
    <row r="73" spans="1:20" x14ac:dyDescent="0.3">
      <c r="A73" s="8"/>
      <c r="B73" s="9"/>
      <c r="D73" s="1"/>
      <c r="E73" s="1"/>
      <c r="F73" s="1"/>
      <c r="G73" s="1"/>
      <c r="S73" s="47"/>
    </row>
    <row r="74" spans="1:20" ht="16.5" customHeight="1" x14ac:dyDescent="0.3">
      <c r="A74" s="48" t="s">
        <v>35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7"/>
    </row>
    <row r="75" spans="1:20" x14ac:dyDescent="0.3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7"/>
    </row>
    <row r="76" spans="1:20" x14ac:dyDescent="0.3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7"/>
    </row>
    <row r="77" spans="1:20" x14ac:dyDescent="0.3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7"/>
    </row>
    <row r="78" spans="1:20" x14ac:dyDescent="0.3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7"/>
    </row>
    <row r="79" spans="1:20" x14ac:dyDescent="0.3">
      <c r="A79" s="8"/>
      <c r="B79" s="9"/>
      <c r="D79" s="1"/>
      <c r="E79" s="1"/>
      <c r="F79" s="1"/>
      <c r="G79" s="1"/>
      <c r="S79" s="47"/>
    </row>
    <row r="80" spans="1:20" x14ac:dyDescent="0.3">
      <c r="A80" s="8"/>
      <c r="B80" s="9"/>
      <c r="D80" s="1"/>
      <c r="E80" s="1"/>
      <c r="F80" s="1"/>
      <c r="G80" s="1"/>
      <c r="S80" s="47"/>
    </row>
    <row r="81" spans="1:23" x14ac:dyDescent="0.3">
      <c r="A81" s="8"/>
      <c r="B81" s="9"/>
      <c r="D81" s="1"/>
      <c r="E81" s="1"/>
      <c r="F81" s="1"/>
      <c r="G81" s="1"/>
      <c r="S81" s="47"/>
    </row>
    <row r="82" spans="1:23" x14ac:dyDescent="0.3">
      <c r="A82" s="8"/>
      <c r="B82" s="9"/>
      <c r="D82" s="1"/>
      <c r="E82" s="1"/>
      <c r="F82" s="1"/>
      <c r="G82" s="1"/>
      <c r="S82" s="47"/>
    </row>
    <row r="83" spans="1:23" s="5" customFormat="1" x14ac:dyDescent="0.3">
      <c r="A83" s="8"/>
      <c r="B83" s="9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47"/>
      <c r="T83" s="10"/>
      <c r="U83" s="10"/>
      <c r="V83" s="2"/>
      <c r="W83" s="2"/>
    </row>
    <row r="84" spans="1:23" s="5" customFormat="1" x14ac:dyDescent="0.3">
      <c r="A84" s="8"/>
      <c r="B84" s="9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47"/>
      <c r="T84" s="10"/>
      <c r="U84" s="10"/>
      <c r="V84" s="2"/>
      <c r="W84" s="2"/>
    </row>
    <row r="85" spans="1:23" s="5" customFormat="1" x14ac:dyDescent="0.3">
      <c r="A85" s="8"/>
      <c r="B85" s="9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47"/>
      <c r="T85" s="10"/>
      <c r="U85" s="10"/>
      <c r="V85" s="2"/>
      <c r="W85" s="2"/>
    </row>
    <row r="86" spans="1:23" s="5" customFormat="1" x14ac:dyDescent="0.3">
      <c r="A86" s="8"/>
      <c r="B86" s="9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47"/>
      <c r="T86" s="10"/>
      <c r="U86" s="10"/>
      <c r="V86" s="2"/>
      <c r="W86" s="2"/>
    </row>
    <row r="87" spans="1:23" s="5" customFormat="1" x14ac:dyDescent="0.3">
      <c r="A87" s="8"/>
      <c r="B87" s="9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47"/>
      <c r="T87" s="10"/>
      <c r="U87" s="10"/>
      <c r="V87" s="2"/>
      <c r="W87" s="2"/>
    </row>
    <row r="88" spans="1:23" s="5" customFormat="1" x14ac:dyDescent="0.3">
      <c r="A88" s="8"/>
      <c r="B88" s="9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47"/>
      <c r="T88" s="10"/>
      <c r="U88" s="10"/>
      <c r="V88" s="2"/>
      <c r="W88" s="2"/>
    </row>
    <row r="89" spans="1:23" s="5" customFormat="1" x14ac:dyDescent="0.3">
      <c r="A89" s="8"/>
      <c r="B89" s="9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0"/>
      <c r="T89" s="10"/>
      <c r="U89" s="10"/>
      <c r="V89" s="2"/>
      <c r="W89" s="2"/>
    </row>
    <row r="90" spans="1:23" s="5" customFormat="1" x14ac:dyDescent="0.3">
      <c r="A90" s="8"/>
      <c r="B90" s="9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0"/>
      <c r="T90" s="10"/>
      <c r="U90" s="10"/>
      <c r="V90" s="2"/>
      <c r="W90" s="2"/>
    </row>
    <row r="91" spans="1:23" s="5" customFormat="1" x14ac:dyDescent="0.3">
      <c r="A91" s="8"/>
      <c r="B91" s="9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0"/>
      <c r="T91" s="10"/>
      <c r="U91" s="10"/>
      <c r="V91" s="2"/>
      <c r="W91" s="2"/>
    </row>
    <row r="92" spans="1:23" s="5" customFormat="1" x14ac:dyDescent="0.3">
      <c r="A92" s="8"/>
      <c r="B92" s="9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0"/>
      <c r="T92" s="10"/>
      <c r="U92" s="10"/>
      <c r="V92" s="2"/>
      <c r="W92" s="2"/>
    </row>
    <row r="93" spans="1:23" s="5" customFormat="1" x14ac:dyDescent="0.3">
      <c r="A93" s="8"/>
      <c r="B93" s="9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0"/>
      <c r="T93" s="10"/>
      <c r="U93" s="10"/>
      <c r="V93" s="2"/>
      <c r="W93" s="2"/>
    </row>
    <row r="94" spans="1:23" s="5" customFormat="1" x14ac:dyDescent="0.3">
      <c r="A94" s="8"/>
      <c r="B94" s="9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0"/>
      <c r="T94" s="10"/>
      <c r="U94" s="10"/>
      <c r="V94" s="2"/>
      <c r="W94" s="2"/>
    </row>
    <row r="95" spans="1:23" s="5" customFormat="1" x14ac:dyDescent="0.3">
      <c r="A95" s="8"/>
      <c r="B95" s="9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0"/>
      <c r="T95" s="10"/>
      <c r="U95" s="10"/>
      <c r="V95" s="2"/>
      <c r="W95" s="2"/>
    </row>
    <row r="96" spans="1:23" s="5" customFormat="1" x14ac:dyDescent="0.3">
      <c r="A96" s="8"/>
      <c r="B96" s="9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0"/>
      <c r="T96" s="10"/>
      <c r="U96" s="10"/>
      <c r="V96" s="2"/>
      <c r="W96" s="2"/>
    </row>
    <row r="97" spans="1:23" s="5" customFormat="1" x14ac:dyDescent="0.3">
      <c r="A97" s="8"/>
      <c r="B97" s="9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0"/>
      <c r="T97" s="10"/>
      <c r="U97" s="10"/>
      <c r="V97" s="2"/>
      <c r="W97" s="2"/>
    </row>
    <row r="98" spans="1:23" s="5" customFormat="1" x14ac:dyDescent="0.3">
      <c r="A98" s="8"/>
      <c r="B98" s="9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0"/>
      <c r="T98" s="10"/>
      <c r="U98" s="10"/>
      <c r="V98" s="2"/>
      <c r="W98" s="2"/>
    </row>
    <row r="99" spans="1:23" x14ac:dyDescent="0.3">
      <c r="A99" s="8"/>
      <c r="B99" s="9"/>
      <c r="D99" s="1"/>
      <c r="E99" s="1"/>
      <c r="F99" s="1"/>
      <c r="G99" s="1"/>
    </row>
    <row r="100" spans="1:23" x14ac:dyDescent="0.3">
      <c r="A100" s="8"/>
      <c r="B100" s="9"/>
      <c r="D100" s="1"/>
      <c r="E100" s="1"/>
      <c r="F100" s="1"/>
      <c r="G100" s="1"/>
    </row>
    <row r="101" spans="1:23" x14ac:dyDescent="0.3">
      <c r="A101" s="8"/>
      <c r="B101" s="9"/>
      <c r="D101" s="1"/>
      <c r="E101" s="1"/>
      <c r="F101" s="1"/>
      <c r="G101" s="1"/>
    </row>
    <row r="102" spans="1:23" x14ac:dyDescent="0.3">
      <c r="A102" s="8"/>
      <c r="B102" s="9"/>
      <c r="D102" s="1"/>
      <c r="E102" s="1"/>
      <c r="F102" s="1"/>
      <c r="G102" s="1"/>
    </row>
    <row r="103" spans="1:23" x14ac:dyDescent="0.3">
      <c r="A103" s="8"/>
      <c r="B103" s="9"/>
      <c r="D103" s="1"/>
      <c r="E103" s="1"/>
      <c r="F103" s="1"/>
      <c r="G103" s="1"/>
    </row>
    <row r="104" spans="1:23" x14ac:dyDescent="0.3">
      <c r="A104" s="8"/>
      <c r="B104" s="9"/>
      <c r="D104" s="1"/>
      <c r="E104" s="1"/>
      <c r="F104" s="1"/>
      <c r="G104" s="1"/>
    </row>
    <row r="105" spans="1:23" x14ac:dyDescent="0.3">
      <c r="A105" s="8"/>
      <c r="B105" s="9"/>
      <c r="D105" s="1"/>
      <c r="E105" s="1"/>
      <c r="F105" s="1"/>
      <c r="G105" s="1"/>
    </row>
    <row r="106" spans="1:23" x14ac:dyDescent="0.3">
      <c r="A106" s="8"/>
      <c r="B106" s="9"/>
      <c r="D106" s="1"/>
      <c r="E106" s="1"/>
      <c r="F106" s="1"/>
      <c r="G106" s="1"/>
    </row>
    <row r="107" spans="1:23" x14ac:dyDescent="0.3">
      <c r="A107" s="8"/>
      <c r="B107" s="8"/>
      <c r="G107" s="1"/>
    </row>
    <row r="108" spans="1:23" x14ac:dyDescent="0.3">
      <c r="A108" s="8"/>
      <c r="B108" s="8"/>
    </row>
    <row r="109" spans="1:23" x14ac:dyDescent="0.3">
      <c r="A109" s="8"/>
      <c r="B109" s="8"/>
    </row>
    <row r="110" spans="1:23" x14ac:dyDescent="0.3">
      <c r="A110" s="8"/>
      <c r="B110" s="8"/>
    </row>
    <row r="111" spans="1:23" x14ac:dyDescent="0.3">
      <c r="A111" s="8"/>
      <c r="B111" s="8"/>
    </row>
    <row r="112" spans="1:23" s="1" customFormat="1" x14ac:dyDescent="0.3">
      <c r="A112" s="8"/>
      <c r="B112" s="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10"/>
      <c r="T112" s="10"/>
      <c r="U112" s="10"/>
      <c r="V112" s="2"/>
      <c r="W112" s="2"/>
    </row>
    <row r="113" spans="1:23" s="1" customFormat="1" x14ac:dyDescent="0.3">
      <c r="A113" s="8"/>
      <c r="B113" s="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10"/>
      <c r="T113" s="10"/>
      <c r="U113" s="10"/>
      <c r="V113" s="2"/>
      <c r="W113" s="2"/>
    </row>
    <row r="114" spans="1:23" s="1" customFormat="1" x14ac:dyDescent="0.3">
      <c r="A114" s="8"/>
      <c r="B114" s="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10"/>
      <c r="T114" s="10"/>
      <c r="U114" s="10"/>
      <c r="V114" s="2"/>
      <c r="W114" s="2"/>
    </row>
    <row r="115" spans="1:23" s="1" customFormat="1" x14ac:dyDescent="0.3">
      <c r="A115" s="8"/>
      <c r="B115" s="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10"/>
      <c r="T115" s="10"/>
      <c r="U115" s="10"/>
      <c r="V115" s="2"/>
      <c r="W115" s="2"/>
    </row>
    <row r="116" spans="1:23" s="1" customFormat="1" x14ac:dyDescent="0.3">
      <c r="A116" s="8"/>
      <c r="B116" s="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0"/>
      <c r="T116" s="10"/>
      <c r="U116" s="10"/>
      <c r="V116" s="2"/>
      <c r="W116" s="2"/>
    </row>
    <row r="117" spans="1:23" s="1" customFormat="1" x14ac:dyDescent="0.3">
      <c r="A117" s="8"/>
      <c r="B117" s="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0"/>
      <c r="T117" s="10"/>
      <c r="U117" s="10"/>
      <c r="V117" s="2"/>
      <c r="W117" s="2"/>
    </row>
    <row r="118" spans="1:23" s="1" customFormat="1" x14ac:dyDescent="0.3">
      <c r="A118" s="8"/>
      <c r="B118" s="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0"/>
      <c r="T118" s="10"/>
      <c r="U118" s="10"/>
      <c r="V118" s="2"/>
      <c r="W118" s="2"/>
    </row>
  </sheetData>
  <sheetProtection algorithmName="SHA-512" hashValue="gBDEN8o3uaRvh63fblYMq224NKPB4ChJR8yiJN/GPehGZ0TBEaSfrAkzDuLG4KlEkGYrYyl3pYUaLm3TdIX+1Q==" saltValue="2SdqkFaW4HShf0T7tk64dw==" spinCount="100000" sheet="1" objects="1" scenarios="1"/>
  <protectedRanges>
    <protectedRange sqref="D3" name="Диапазон1"/>
  </protectedRanges>
  <mergeCells count="23">
    <mergeCell ref="A6:C6"/>
    <mergeCell ref="A1:C1"/>
    <mergeCell ref="A2:C2"/>
    <mergeCell ref="A3:C3"/>
    <mergeCell ref="A4:C4"/>
    <mergeCell ref="A5:C5"/>
    <mergeCell ref="A7:C7"/>
    <mergeCell ref="A9:C9"/>
    <mergeCell ref="A11:R11"/>
    <mergeCell ref="A12:A15"/>
    <mergeCell ref="B12:B15"/>
    <mergeCell ref="C12:C15"/>
    <mergeCell ref="D12:D15"/>
    <mergeCell ref="E12:P12"/>
    <mergeCell ref="Q12:Q15"/>
    <mergeCell ref="R12:R15"/>
    <mergeCell ref="A74:R78"/>
    <mergeCell ref="E13:E15"/>
    <mergeCell ref="F13:F15"/>
    <mergeCell ref="G13:P13"/>
    <mergeCell ref="G14:J14"/>
    <mergeCell ref="K14:L14"/>
    <mergeCell ref="M14:P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zoomScaleNormal="100" workbookViewId="0">
      <selection activeCell="H36" sqref="H36"/>
    </sheetView>
  </sheetViews>
  <sheetFormatPr defaultColWidth="9.109375" defaultRowHeight="15.6" x14ac:dyDescent="0.3"/>
  <cols>
    <col min="1" max="1" width="8" style="2" customWidth="1"/>
    <col min="2" max="2" width="17.88671875" style="2" customWidth="1"/>
    <col min="3" max="3" width="14.5546875" style="1" customWidth="1"/>
    <col min="4" max="4" width="17.109375" style="2" customWidth="1"/>
    <col min="5" max="5" width="14.6640625" style="2" customWidth="1"/>
    <col min="6" max="6" width="14.5546875" style="2" customWidth="1"/>
    <col min="7" max="7" width="13.5546875" style="2" customWidth="1"/>
    <col min="8" max="8" width="13.44140625" style="2" customWidth="1"/>
    <col min="9" max="9" width="12.6640625" style="2" customWidth="1"/>
    <col min="10" max="10" width="11.33203125" style="2" customWidth="1"/>
    <col min="11" max="11" width="14.109375" style="2" customWidth="1"/>
    <col min="12" max="12" width="12" style="2" customWidth="1"/>
    <col min="13" max="13" width="12.88671875" style="2" customWidth="1"/>
    <col min="14" max="14" width="10.88671875" style="2" customWidth="1"/>
    <col min="15" max="15" width="11.33203125" style="2" bestFit="1" customWidth="1"/>
    <col min="16" max="16" width="11.6640625" style="2" customWidth="1"/>
    <col min="17" max="17" width="11.33203125" style="2" customWidth="1"/>
    <col min="18" max="18" width="14.33203125" style="2" customWidth="1"/>
    <col min="19" max="19" width="14.5546875" style="10" customWidth="1"/>
    <col min="20" max="20" width="9.109375" style="10"/>
    <col min="21" max="16384" width="9.109375" style="2"/>
  </cols>
  <sheetData>
    <row r="1" spans="1:20" x14ac:dyDescent="0.3">
      <c r="A1" s="50" t="s">
        <v>36</v>
      </c>
      <c r="B1" s="50"/>
      <c r="C1" s="50"/>
      <c r="D1" s="36">
        <f ca="1">TODAY()</f>
        <v>45870</v>
      </c>
      <c r="G1" s="5"/>
    </row>
    <row r="2" spans="1:20" x14ac:dyDescent="0.3">
      <c r="A2" s="50" t="s">
        <v>37</v>
      </c>
      <c r="B2" s="50"/>
      <c r="C2" s="50"/>
      <c r="D2" s="12">
        <f ca="1">IF(AND(D1&gt;=DATE(YEAR(D1),8,1),D1&lt;=DATE(YEAR(D1),8,31)),D1,IF(D1&lt;DATE(YEAR(D1),8,1),DATE(YEAR(D1),8,1),DATE(YEAR(D1)+1,8,1)))</f>
        <v>45870</v>
      </c>
      <c r="E2" s="5"/>
      <c r="F2" s="33"/>
      <c r="G2" s="5"/>
      <c r="H2" s="5"/>
      <c r="I2" s="5"/>
      <c r="J2" s="5"/>
      <c r="K2" s="10" t="s">
        <v>6</v>
      </c>
    </row>
    <row r="3" spans="1:20" x14ac:dyDescent="0.3">
      <c r="A3" s="52" t="s">
        <v>1</v>
      </c>
      <c r="B3" s="53"/>
      <c r="C3" s="54"/>
      <c r="D3" s="3">
        <v>2000000</v>
      </c>
      <c r="E3" s="31"/>
      <c r="F3" s="33"/>
      <c r="G3" s="5"/>
      <c r="H3" s="5"/>
      <c r="I3" s="5"/>
      <c r="J3" s="5"/>
    </row>
    <row r="4" spans="1:20" x14ac:dyDescent="0.3">
      <c r="A4" s="52" t="s">
        <v>5</v>
      </c>
      <c r="B4" s="53"/>
      <c r="C4" s="54"/>
      <c r="D4" s="13" t="s">
        <v>6</v>
      </c>
      <c r="E4" s="31"/>
      <c r="F4" s="5"/>
      <c r="G4" s="5"/>
      <c r="H4" s="5"/>
      <c r="I4" s="5"/>
      <c r="J4" s="5"/>
    </row>
    <row r="5" spans="1:20" x14ac:dyDescent="0.3">
      <c r="A5" s="52" t="s">
        <v>2</v>
      </c>
      <c r="B5" s="53"/>
      <c r="C5" s="54"/>
      <c r="D5" s="14">
        <v>9.9900000000000003E-2</v>
      </c>
      <c r="E5" s="31"/>
      <c r="F5" s="5"/>
      <c r="G5" s="5"/>
      <c r="H5" s="5"/>
      <c r="I5" s="5"/>
      <c r="J5" s="5"/>
    </row>
    <row r="6" spans="1:20" x14ac:dyDescent="0.3">
      <c r="A6" s="50" t="s">
        <v>3</v>
      </c>
      <c r="B6" s="50"/>
      <c r="C6" s="50"/>
      <c r="D6" s="14">
        <v>0</v>
      </c>
      <c r="E6" s="4"/>
      <c r="F6" s="5"/>
      <c r="G6" s="35"/>
      <c r="H6" s="5"/>
      <c r="I6" s="5"/>
      <c r="J6" s="5"/>
    </row>
    <row r="7" spans="1:20" x14ac:dyDescent="0.3">
      <c r="A7" s="50" t="s">
        <v>0</v>
      </c>
      <c r="B7" s="50"/>
      <c r="C7" s="50"/>
      <c r="D7" s="34">
        <v>60</v>
      </c>
      <c r="E7" s="4"/>
      <c r="F7" s="5"/>
      <c r="G7" s="5"/>
      <c r="H7" s="5"/>
      <c r="I7" s="5"/>
      <c r="J7" s="5"/>
    </row>
    <row r="8" spans="1:20" s="6" customFormat="1" x14ac:dyDescent="0.3">
      <c r="A8" s="2"/>
      <c r="B8" s="2"/>
      <c r="C8" s="1"/>
      <c r="D8" s="2"/>
      <c r="E8" s="2"/>
      <c r="F8" s="2"/>
      <c r="G8" s="2"/>
      <c r="S8" s="39"/>
      <c r="T8" s="39"/>
    </row>
    <row r="9" spans="1:20" s="6" customFormat="1" x14ac:dyDescent="0.3">
      <c r="A9" s="50" t="s">
        <v>4</v>
      </c>
      <c r="B9" s="50"/>
      <c r="C9" s="50"/>
      <c r="D9" s="7"/>
      <c r="E9" s="2"/>
      <c r="F9" s="2"/>
      <c r="G9" s="2"/>
      <c r="S9" s="40"/>
      <c r="T9" s="39"/>
    </row>
    <row r="10" spans="1:20" s="6" customFormat="1" x14ac:dyDescent="0.3">
      <c r="A10" s="29"/>
      <c r="B10" s="29"/>
      <c r="C10" s="29"/>
      <c r="D10" s="2"/>
      <c r="E10" s="2"/>
      <c r="F10" s="2"/>
      <c r="G10" s="2"/>
      <c r="S10" s="40"/>
      <c r="T10" s="39"/>
    </row>
    <row r="11" spans="1:20" s="6" customFormat="1" x14ac:dyDescent="0.3">
      <c r="A11" s="51" t="s">
        <v>33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41"/>
      <c r="T11" s="39"/>
    </row>
    <row r="12" spans="1:20" s="6" customFormat="1" ht="15.75" customHeight="1" x14ac:dyDescent="0.3">
      <c r="A12" s="49" t="s">
        <v>7</v>
      </c>
      <c r="B12" s="49" t="s">
        <v>8</v>
      </c>
      <c r="C12" s="49" t="s">
        <v>9</v>
      </c>
      <c r="D12" s="49" t="s">
        <v>10</v>
      </c>
      <c r="E12" s="49" t="s">
        <v>11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 t="s">
        <v>12</v>
      </c>
      <c r="R12" s="49" t="s">
        <v>13</v>
      </c>
      <c r="S12" s="42"/>
      <c r="T12" s="39"/>
    </row>
    <row r="13" spans="1:20" s="6" customFormat="1" ht="15.75" customHeight="1" x14ac:dyDescent="0.3">
      <c r="A13" s="49"/>
      <c r="B13" s="49"/>
      <c r="C13" s="49"/>
      <c r="D13" s="49"/>
      <c r="E13" s="49" t="s">
        <v>14</v>
      </c>
      <c r="F13" s="49" t="s">
        <v>15</v>
      </c>
      <c r="G13" s="49" t="s">
        <v>16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2"/>
      <c r="T13" s="39"/>
    </row>
    <row r="14" spans="1:20" s="6" customFormat="1" ht="15.75" customHeight="1" x14ac:dyDescent="0.3">
      <c r="A14" s="49"/>
      <c r="B14" s="49"/>
      <c r="C14" s="49"/>
      <c r="D14" s="49"/>
      <c r="E14" s="49"/>
      <c r="F14" s="49"/>
      <c r="G14" s="49" t="s">
        <v>17</v>
      </c>
      <c r="H14" s="49"/>
      <c r="I14" s="49"/>
      <c r="J14" s="49"/>
      <c r="K14" s="49" t="s">
        <v>18</v>
      </c>
      <c r="L14" s="49"/>
      <c r="M14" s="49" t="s">
        <v>19</v>
      </c>
      <c r="N14" s="49"/>
      <c r="O14" s="49"/>
      <c r="P14" s="49"/>
      <c r="Q14" s="49"/>
      <c r="R14" s="49"/>
      <c r="S14" s="42"/>
      <c r="T14" s="39"/>
    </row>
    <row r="15" spans="1:20" s="6" customFormat="1" ht="93" customHeight="1" x14ac:dyDescent="0.3">
      <c r="A15" s="49"/>
      <c r="B15" s="49"/>
      <c r="C15" s="49"/>
      <c r="D15" s="49"/>
      <c r="E15" s="49"/>
      <c r="F15" s="49"/>
      <c r="G15" s="11" t="s">
        <v>29</v>
      </c>
      <c r="H15" s="11" t="s">
        <v>30</v>
      </c>
      <c r="I15" s="11" t="s">
        <v>20</v>
      </c>
      <c r="J15" s="11" t="s">
        <v>21</v>
      </c>
      <c r="K15" s="11" t="s">
        <v>22</v>
      </c>
      <c r="L15" s="11" t="s">
        <v>23</v>
      </c>
      <c r="M15" s="11" t="s">
        <v>24</v>
      </c>
      <c r="N15" s="11" t="s">
        <v>25</v>
      </c>
      <c r="O15" s="11" t="s">
        <v>26</v>
      </c>
      <c r="P15" s="11" t="s">
        <v>27</v>
      </c>
      <c r="Q15" s="49"/>
      <c r="R15" s="49"/>
      <c r="S15" s="42" t="s">
        <v>28</v>
      </c>
      <c r="T15" s="39" t="s">
        <v>34</v>
      </c>
    </row>
    <row r="16" spans="1:20" s="6" customFormat="1" x14ac:dyDescent="0.3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  <c r="I16" s="11">
        <v>9</v>
      </c>
      <c r="J16" s="11">
        <v>10</v>
      </c>
      <c r="K16" s="11">
        <v>11</v>
      </c>
      <c r="L16" s="11">
        <v>12</v>
      </c>
      <c r="M16" s="11">
        <v>13</v>
      </c>
      <c r="N16" s="11">
        <v>14</v>
      </c>
      <c r="O16" s="11">
        <v>15</v>
      </c>
      <c r="P16" s="11">
        <v>16</v>
      </c>
      <c r="Q16" s="11">
        <v>17</v>
      </c>
      <c r="R16" s="11">
        <v>18</v>
      </c>
      <c r="S16" s="43"/>
      <c r="T16" s="39"/>
    </row>
    <row r="17" spans="1:20" x14ac:dyDescent="0.3">
      <c r="A17" s="15"/>
      <c r="B17" s="37">
        <f ca="1">D2</f>
        <v>45870</v>
      </c>
      <c r="C17" s="16" t="s">
        <v>32</v>
      </c>
      <c r="D17" s="17">
        <f>-E17</f>
        <v>-250000</v>
      </c>
      <c r="E17" s="18">
        <f>$D$3/8</f>
        <v>250000</v>
      </c>
      <c r="F17" s="15" t="s">
        <v>32</v>
      </c>
      <c r="G17" s="17">
        <v>0</v>
      </c>
      <c r="H17" s="18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1" t="s">
        <v>32</v>
      </c>
      <c r="R17" s="21" t="s">
        <v>32</v>
      </c>
      <c r="S17" s="44"/>
    </row>
    <row r="18" spans="1:20" x14ac:dyDescent="0.3">
      <c r="A18" s="21">
        <v>1</v>
      </c>
      <c r="B18" s="38">
        <f ca="1">DATE(YEAR(B17),9,5)</f>
        <v>45905</v>
      </c>
      <c r="C18" s="23">
        <f ca="1">B18-B17-4</f>
        <v>31</v>
      </c>
      <c r="D18" s="17">
        <f ca="1">IF(DAY(B18)=1,-E18,E18+F18)</f>
        <v>2121.1643835616437</v>
      </c>
      <c r="E18" s="18">
        <v>0</v>
      </c>
      <c r="F18" s="19">
        <f ca="1">S18*$D$5*C18/T18</f>
        <v>2121.1643835616437</v>
      </c>
      <c r="G18" s="19"/>
      <c r="H18" s="19"/>
      <c r="I18" s="20"/>
      <c r="J18" s="20"/>
      <c r="K18" s="20"/>
      <c r="L18" s="20"/>
      <c r="M18" s="20"/>
      <c r="N18" s="20"/>
      <c r="O18" s="19"/>
      <c r="P18" s="20"/>
      <c r="Q18" s="21" t="str">
        <f>IFERROR(IF(A18&gt;$D$7," ","х")," ")</f>
        <v>х</v>
      </c>
      <c r="R18" s="21" t="str">
        <f>IFERROR(IF(A18&gt;$D$7," ","х")," ")</f>
        <v>х</v>
      </c>
      <c r="S18" s="45">
        <f>E17</f>
        <v>250000</v>
      </c>
      <c r="T18" s="10">
        <f ca="1">IFERROR(IF(MONTH(DATE(YEAR(B17),2,28)+1)=2,366,365)," ")</f>
        <v>365</v>
      </c>
    </row>
    <row r="19" spans="1:20" ht="15.75" customHeight="1" x14ac:dyDescent="0.3">
      <c r="A19" s="21">
        <v>2</v>
      </c>
      <c r="B19" s="38">
        <f ca="1">IF(OR(MONTH(B18)=1,MONTH(B18)=8),DATE(YEAR(B18),MONTH(B18)+1,1),IF(DAY(B18)=1,DATE(YEAR(B18),MONTH(B18),5),DATE(YEAR(B18),MONTH(B18)+1,5)))</f>
        <v>45935</v>
      </c>
      <c r="C19" s="23">
        <f ca="1">IF(AND(DAY(B19)=5,DAY(B18)=5),B19-B18,IF(DAY(B19)=1," ",B19-B17))</f>
        <v>30</v>
      </c>
      <c r="D19" s="17">
        <f t="shared" ref="D19:D82" ca="1" si="0">IF(DAY(B19)=1,-E19,E19+F19)</f>
        <v>2052.7397260273974</v>
      </c>
      <c r="E19" s="18">
        <v>0</v>
      </c>
      <c r="F19" s="19">
        <f ca="1">IF(AND(DAY(B19)=5,DAY(B18)=5),S19*$D$5*C19/T19,IF(AND(DAY(B19)=5,DAY(B18)=1),S18*$D$5*C19/T18," "))</f>
        <v>2052.7397260273974</v>
      </c>
      <c r="G19" s="19"/>
      <c r="H19" s="19"/>
      <c r="I19" s="20"/>
      <c r="J19" s="20"/>
      <c r="K19" s="20"/>
      <c r="L19" s="20"/>
      <c r="M19" s="20"/>
      <c r="N19" s="20"/>
      <c r="O19" s="19"/>
      <c r="P19" s="20"/>
      <c r="Q19" s="21" t="str">
        <f t="shared" ref="Q19:Q41" si="1">IFERROR(IF(A19&gt;$D$7," ","х")," ")</f>
        <v>х</v>
      </c>
      <c r="R19" s="21" t="str">
        <f t="shared" ref="R19:R41" si="2">IFERROR(IF(A19&gt;$D$7," ","х")," ")</f>
        <v>х</v>
      </c>
      <c r="S19" s="45">
        <f ca="1">IF(DAY(B18)=1,S18+E18,S18-E18)</f>
        <v>250000</v>
      </c>
      <c r="T19" s="10">
        <f t="shared" ref="T19:T41" ca="1" si="3">IFERROR(IF(MONTH(DATE(YEAR(B18),2,28)+1)=2,366,365)," ")</f>
        <v>365</v>
      </c>
    </row>
    <row r="20" spans="1:20" x14ac:dyDescent="0.3">
      <c r="A20" s="21">
        <v>3</v>
      </c>
      <c r="B20" s="38">
        <f t="shared" ref="B20:B67" ca="1" si="4">IF(OR(MONTH(B19)=1,MONTH(B19)=8),DATE(YEAR(B19),MONTH(B19)+1,1),IF(DAY(B19)=1,DATE(YEAR(B19),MONTH(B19),5),DATE(YEAR(B19),MONTH(B19)+1,5)))</f>
        <v>45966</v>
      </c>
      <c r="C20" s="23">
        <f t="shared" ref="C20:C83" ca="1" si="5">IF(AND(DAY(B20)=5,DAY(B19)=5),B20-B19,IF(DAY(B20)=1," ",B20-B18))</f>
        <v>31</v>
      </c>
      <c r="D20" s="17">
        <f t="shared" ca="1" si="0"/>
        <v>2121.1643835616437</v>
      </c>
      <c r="E20" s="18">
        <v>0</v>
      </c>
      <c r="F20" s="19">
        <f t="shared" ref="F20:F83" ca="1" si="6">IF(AND(DAY(B20)=5,DAY(B19)=5),S20*$D$5*C20/T20,IF(AND(DAY(B20)=5,DAY(B19)=1),S19*$D$5*C20/T19," "))</f>
        <v>2121.1643835616437</v>
      </c>
      <c r="G20" s="19"/>
      <c r="H20" s="19"/>
      <c r="I20" s="20"/>
      <c r="J20" s="20"/>
      <c r="K20" s="20"/>
      <c r="L20" s="20"/>
      <c r="M20" s="20"/>
      <c r="N20" s="20"/>
      <c r="O20" s="19"/>
      <c r="P20" s="20"/>
      <c r="Q20" s="21" t="str">
        <f t="shared" si="1"/>
        <v>х</v>
      </c>
      <c r="R20" s="21" t="str">
        <f t="shared" si="2"/>
        <v>х</v>
      </c>
      <c r="S20" s="45">
        <f t="shared" ref="S20:S83" ca="1" si="7">IF(DAY(B19)=1,S19+E19,S19-E19)</f>
        <v>250000</v>
      </c>
      <c r="T20" s="10">
        <f t="shared" ca="1" si="3"/>
        <v>365</v>
      </c>
    </row>
    <row r="21" spans="1:20" x14ac:dyDescent="0.3">
      <c r="A21" s="21">
        <v>4</v>
      </c>
      <c r="B21" s="38">
        <f t="shared" ca="1" si="4"/>
        <v>45996</v>
      </c>
      <c r="C21" s="23">
        <f t="shared" ca="1" si="5"/>
        <v>30</v>
      </c>
      <c r="D21" s="17">
        <f t="shared" ca="1" si="0"/>
        <v>2052.7397260273974</v>
      </c>
      <c r="E21" s="18">
        <v>0</v>
      </c>
      <c r="F21" s="19">
        <f t="shared" ca="1" si="6"/>
        <v>2052.7397260273974</v>
      </c>
      <c r="G21" s="19"/>
      <c r="H21" s="19"/>
      <c r="I21" s="20"/>
      <c r="J21" s="20"/>
      <c r="K21" s="20"/>
      <c r="L21" s="20"/>
      <c r="M21" s="20"/>
      <c r="N21" s="20"/>
      <c r="O21" s="19"/>
      <c r="P21" s="20"/>
      <c r="Q21" s="21" t="str">
        <f t="shared" si="1"/>
        <v>х</v>
      </c>
      <c r="R21" s="21" t="str">
        <f t="shared" si="2"/>
        <v>х</v>
      </c>
      <c r="S21" s="45">
        <f t="shared" ca="1" si="7"/>
        <v>250000</v>
      </c>
      <c r="T21" s="10">
        <f t="shared" ca="1" si="3"/>
        <v>365</v>
      </c>
    </row>
    <row r="22" spans="1:20" x14ac:dyDescent="0.3">
      <c r="A22" s="21">
        <v>5</v>
      </c>
      <c r="B22" s="38">
        <f t="shared" ca="1" si="4"/>
        <v>46027</v>
      </c>
      <c r="C22" s="23">
        <f t="shared" ca="1" si="5"/>
        <v>31</v>
      </c>
      <c r="D22" s="17">
        <f t="shared" ca="1" si="0"/>
        <v>2121.1643835616437</v>
      </c>
      <c r="E22" s="18">
        <v>0</v>
      </c>
      <c r="F22" s="19">
        <f t="shared" ca="1" si="6"/>
        <v>2121.1643835616437</v>
      </c>
      <c r="G22" s="19"/>
      <c r="H22" s="19"/>
      <c r="I22" s="20"/>
      <c r="J22" s="20"/>
      <c r="K22" s="20"/>
      <c r="L22" s="20"/>
      <c r="M22" s="20"/>
      <c r="N22" s="20"/>
      <c r="O22" s="19"/>
      <c r="P22" s="20"/>
      <c r="Q22" s="21" t="str">
        <f t="shared" si="1"/>
        <v>х</v>
      </c>
      <c r="R22" s="21" t="str">
        <f t="shared" si="2"/>
        <v>х</v>
      </c>
      <c r="S22" s="45">
        <f t="shared" ca="1" si="7"/>
        <v>250000</v>
      </c>
      <c r="T22" s="10">
        <f t="shared" ca="1" si="3"/>
        <v>365</v>
      </c>
    </row>
    <row r="23" spans="1:20" x14ac:dyDescent="0.3">
      <c r="A23" s="21"/>
      <c r="B23" s="38">
        <f t="shared" ca="1" si="4"/>
        <v>46054</v>
      </c>
      <c r="C23" s="23" t="str">
        <f t="shared" ca="1" si="5"/>
        <v xml:space="preserve"> </v>
      </c>
      <c r="D23" s="17">
        <f t="shared" ca="1" si="0"/>
        <v>-250000</v>
      </c>
      <c r="E23" s="18">
        <f t="shared" ref="E23:E81" ca="1" si="8">IF(DAY(B23)=1,$D$3/8,$D$3/54)</f>
        <v>250000</v>
      </c>
      <c r="F23" s="15" t="s">
        <v>32</v>
      </c>
      <c r="G23" s="17">
        <v>0</v>
      </c>
      <c r="H23" s="18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21" t="str">
        <f t="shared" si="1"/>
        <v>х</v>
      </c>
      <c r="R23" s="21" t="str">
        <f t="shared" si="2"/>
        <v>х</v>
      </c>
      <c r="S23" s="45">
        <f t="shared" ca="1" si="7"/>
        <v>250000</v>
      </c>
      <c r="T23" s="10">
        <f t="shared" ca="1" si="3"/>
        <v>365</v>
      </c>
    </row>
    <row r="24" spans="1:20" x14ac:dyDescent="0.3">
      <c r="A24" s="21">
        <v>6</v>
      </c>
      <c r="B24" s="38">
        <f t="shared" ca="1" si="4"/>
        <v>46058</v>
      </c>
      <c r="C24" s="23">
        <f t="shared" ca="1" si="5"/>
        <v>31</v>
      </c>
      <c r="D24" s="17">
        <f t="shared" ca="1" si="0"/>
        <v>2121.1643835616437</v>
      </c>
      <c r="E24" s="18">
        <v>0</v>
      </c>
      <c r="F24" s="19">
        <f t="shared" ca="1" si="6"/>
        <v>2121.1643835616437</v>
      </c>
      <c r="G24" s="19"/>
      <c r="H24" s="19"/>
      <c r="I24" s="20"/>
      <c r="J24" s="20"/>
      <c r="K24" s="20"/>
      <c r="L24" s="20"/>
      <c r="M24" s="20"/>
      <c r="N24" s="20"/>
      <c r="O24" s="19"/>
      <c r="P24" s="20"/>
      <c r="Q24" s="21" t="str">
        <f t="shared" si="1"/>
        <v>х</v>
      </c>
      <c r="R24" s="21" t="str">
        <f t="shared" si="2"/>
        <v>х</v>
      </c>
      <c r="S24" s="45">
        <f t="shared" ca="1" si="7"/>
        <v>500000</v>
      </c>
      <c r="T24" s="10">
        <f t="shared" ca="1" si="3"/>
        <v>365</v>
      </c>
    </row>
    <row r="25" spans="1:20" x14ac:dyDescent="0.3">
      <c r="A25" s="21">
        <v>7</v>
      </c>
      <c r="B25" s="38">
        <f t="shared" ca="1" si="4"/>
        <v>46086</v>
      </c>
      <c r="C25" s="23">
        <f t="shared" ca="1" si="5"/>
        <v>28</v>
      </c>
      <c r="D25" s="17">
        <f t="shared" ca="1" si="0"/>
        <v>40868.817858954848</v>
      </c>
      <c r="E25" s="18">
        <f t="shared" ca="1" si="8"/>
        <v>37037.037037037036</v>
      </c>
      <c r="F25" s="19">
        <f t="shared" ca="1" si="6"/>
        <v>3831.7808219178082</v>
      </c>
      <c r="G25" s="19"/>
      <c r="H25" s="19"/>
      <c r="I25" s="20"/>
      <c r="J25" s="20"/>
      <c r="K25" s="20"/>
      <c r="L25" s="20"/>
      <c r="M25" s="20"/>
      <c r="N25" s="20"/>
      <c r="O25" s="19"/>
      <c r="P25" s="20"/>
      <c r="Q25" s="21" t="str">
        <f t="shared" si="1"/>
        <v>х</v>
      </c>
      <c r="R25" s="21" t="str">
        <f t="shared" si="2"/>
        <v>х</v>
      </c>
      <c r="S25" s="45">
        <f t="shared" ca="1" si="7"/>
        <v>500000</v>
      </c>
      <c r="T25" s="10">
        <f t="shared" ca="1" si="3"/>
        <v>365</v>
      </c>
    </row>
    <row r="26" spans="1:20" x14ac:dyDescent="0.3">
      <c r="A26" s="21">
        <v>8</v>
      </c>
      <c r="B26" s="38">
        <f t="shared" ca="1" si="4"/>
        <v>46117</v>
      </c>
      <c r="C26" s="23">
        <f t="shared" ca="1" si="5"/>
        <v>31</v>
      </c>
      <c r="D26" s="17">
        <f t="shared" ca="1" si="0"/>
        <v>40965.119228817857</v>
      </c>
      <c r="E26" s="18">
        <f t="shared" ca="1" si="8"/>
        <v>37037.037037037036</v>
      </c>
      <c r="F26" s="19">
        <f t="shared" ca="1" si="6"/>
        <v>3928.0821917808221</v>
      </c>
      <c r="G26" s="19"/>
      <c r="H26" s="19"/>
      <c r="I26" s="20"/>
      <c r="J26" s="20"/>
      <c r="K26" s="20"/>
      <c r="L26" s="20"/>
      <c r="M26" s="20"/>
      <c r="N26" s="20"/>
      <c r="O26" s="19"/>
      <c r="P26" s="20"/>
      <c r="Q26" s="21" t="str">
        <f t="shared" si="1"/>
        <v>х</v>
      </c>
      <c r="R26" s="21" t="str">
        <f t="shared" si="2"/>
        <v>х</v>
      </c>
      <c r="S26" s="45">
        <f t="shared" ca="1" si="7"/>
        <v>462962.96296296298</v>
      </c>
      <c r="T26" s="10">
        <f t="shared" ca="1" si="3"/>
        <v>365</v>
      </c>
    </row>
    <row r="27" spans="1:20" x14ac:dyDescent="0.3">
      <c r="A27" s="21">
        <v>9</v>
      </c>
      <c r="B27" s="38">
        <f t="shared" ca="1" si="4"/>
        <v>46147</v>
      </c>
      <c r="C27" s="23">
        <f t="shared" ca="1" si="5"/>
        <v>30</v>
      </c>
      <c r="D27" s="17">
        <f t="shared" ca="1" si="0"/>
        <v>40534.297311009643</v>
      </c>
      <c r="E27" s="18">
        <f t="shared" ca="1" si="8"/>
        <v>37037.037037037036</v>
      </c>
      <c r="F27" s="19">
        <f t="shared" ca="1" si="6"/>
        <v>3497.2602739726035</v>
      </c>
      <c r="G27" s="19"/>
      <c r="H27" s="19"/>
      <c r="I27" s="20"/>
      <c r="J27" s="20"/>
      <c r="K27" s="20"/>
      <c r="L27" s="20"/>
      <c r="M27" s="20"/>
      <c r="N27" s="20"/>
      <c r="O27" s="19"/>
      <c r="P27" s="20"/>
      <c r="Q27" s="21" t="str">
        <f t="shared" si="1"/>
        <v>х</v>
      </c>
      <c r="R27" s="21" t="str">
        <f t="shared" si="2"/>
        <v>х</v>
      </c>
      <c r="S27" s="45">
        <f t="shared" ca="1" si="7"/>
        <v>425925.92592592596</v>
      </c>
      <c r="T27" s="10">
        <f t="shared" ca="1" si="3"/>
        <v>365</v>
      </c>
    </row>
    <row r="28" spans="1:20" x14ac:dyDescent="0.3">
      <c r="A28" s="21">
        <v>10</v>
      </c>
      <c r="B28" s="38">
        <f t="shared" ca="1" si="4"/>
        <v>46178</v>
      </c>
      <c r="C28" s="23">
        <f t="shared" ca="1" si="5"/>
        <v>31</v>
      </c>
      <c r="D28" s="17">
        <f t="shared" ca="1" si="0"/>
        <v>40336.626078132926</v>
      </c>
      <c r="E28" s="18">
        <f t="shared" ca="1" si="8"/>
        <v>37037.037037037036</v>
      </c>
      <c r="F28" s="19">
        <f t="shared" ca="1" si="6"/>
        <v>3299.5890410958909</v>
      </c>
      <c r="G28" s="19"/>
      <c r="H28" s="19"/>
      <c r="I28" s="20"/>
      <c r="J28" s="20"/>
      <c r="K28" s="20"/>
      <c r="L28" s="20"/>
      <c r="M28" s="20"/>
      <c r="N28" s="20"/>
      <c r="O28" s="19"/>
      <c r="P28" s="20"/>
      <c r="Q28" s="21" t="str">
        <f t="shared" si="1"/>
        <v>х</v>
      </c>
      <c r="R28" s="21" t="str">
        <f t="shared" si="2"/>
        <v>х</v>
      </c>
      <c r="S28" s="45">
        <f t="shared" ca="1" si="7"/>
        <v>388888.88888888893</v>
      </c>
      <c r="T28" s="10">
        <f t="shared" ca="1" si="3"/>
        <v>365</v>
      </c>
    </row>
    <row r="29" spans="1:20" x14ac:dyDescent="0.3">
      <c r="A29" s="21">
        <v>11</v>
      </c>
      <c r="B29" s="38">
        <f t="shared" ca="1" si="4"/>
        <v>46208</v>
      </c>
      <c r="C29" s="23">
        <f t="shared" ca="1" si="5"/>
        <v>30</v>
      </c>
      <c r="D29" s="17">
        <f t="shared" ca="1" si="0"/>
        <v>39926.078132927447</v>
      </c>
      <c r="E29" s="18">
        <f t="shared" ca="1" si="8"/>
        <v>37037.037037037036</v>
      </c>
      <c r="F29" s="19">
        <f t="shared" ca="1" si="6"/>
        <v>2889.0410958904117</v>
      </c>
      <c r="G29" s="19"/>
      <c r="H29" s="19"/>
      <c r="I29" s="20"/>
      <c r="J29" s="20"/>
      <c r="K29" s="20"/>
      <c r="L29" s="20"/>
      <c r="M29" s="20"/>
      <c r="N29" s="20"/>
      <c r="O29" s="19"/>
      <c r="P29" s="20"/>
      <c r="Q29" s="21" t="str">
        <f t="shared" si="1"/>
        <v>х</v>
      </c>
      <c r="R29" s="21" t="str">
        <f t="shared" si="2"/>
        <v>х</v>
      </c>
      <c r="S29" s="45">
        <f t="shared" ca="1" si="7"/>
        <v>351851.85185185191</v>
      </c>
      <c r="T29" s="10">
        <f t="shared" ca="1" si="3"/>
        <v>365</v>
      </c>
    </row>
    <row r="30" spans="1:20" x14ac:dyDescent="0.3">
      <c r="A30" s="21">
        <v>12</v>
      </c>
      <c r="B30" s="38">
        <f t="shared" ca="1" si="4"/>
        <v>46239</v>
      </c>
      <c r="C30" s="23">
        <f t="shared" ca="1" si="5"/>
        <v>31</v>
      </c>
      <c r="D30" s="17">
        <f t="shared" ca="1" si="0"/>
        <v>39708.132927447994</v>
      </c>
      <c r="E30" s="18">
        <f t="shared" ca="1" si="8"/>
        <v>37037.037037037036</v>
      </c>
      <c r="F30" s="19">
        <f t="shared" ca="1" si="6"/>
        <v>2671.0958904109593</v>
      </c>
      <c r="G30" s="19"/>
      <c r="H30" s="19"/>
      <c r="I30" s="20"/>
      <c r="J30" s="20"/>
      <c r="K30" s="20"/>
      <c r="L30" s="20"/>
      <c r="M30" s="20"/>
      <c r="N30" s="20"/>
      <c r="O30" s="19"/>
      <c r="P30" s="20"/>
      <c r="Q30" s="21" t="str">
        <f t="shared" si="1"/>
        <v>х</v>
      </c>
      <c r="R30" s="21" t="str">
        <f t="shared" si="2"/>
        <v>х</v>
      </c>
      <c r="S30" s="45">
        <f t="shared" ca="1" si="7"/>
        <v>314814.81481481489</v>
      </c>
      <c r="T30" s="10">
        <f t="shared" ca="1" si="3"/>
        <v>365</v>
      </c>
    </row>
    <row r="31" spans="1:20" x14ac:dyDescent="0.3">
      <c r="A31" s="21"/>
      <c r="B31" s="38">
        <f t="shared" ca="1" si="4"/>
        <v>46266</v>
      </c>
      <c r="C31" s="23" t="str">
        <f t="shared" ca="1" si="5"/>
        <v xml:space="preserve"> </v>
      </c>
      <c r="D31" s="17">
        <f t="shared" ca="1" si="0"/>
        <v>-250000</v>
      </c>
      <c r="E31" s="18">
        <f t="shared" ca="1" si="8"/>
        <v>250000</v>
      </c>
      <c r="F31" s="15" t="s">
        <v>32</v>
      </c>
      <c r="G31" s="17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21" t="str">
        <f t="shared" si="1"/>
        <v>х</v>
      </c>
      <c r="R31" s="21" t="str">
        <f t="shared" si="2"/>
        <v>х</v>
      </c>
      <c r="S31" s="45">
        <f t="shared" ca="1" si="7"/>
        <v>277777.77777777787</v>
      </c>
      <c r="T31" s="10">
        <f t="shared" ca="1" si="3"/>
        <v>365</v>
      </c>
    </row>
    <row r="32" spans="1:20" x14ac:dyDescent="0.3">
      <c r="A32" s="21">
        <v>13</v>
      </c>
      <c r="B32" s="38">
        <f t="shared" ca="1" si="4"/>
        <v>46270</v>
      </c>
      <c r="C32" s="23">
        <f t="shared" ca="1" si="5"/>
        <v>31</v>
      </c>
      <c r="D32" s="17">
        <f t="shared" ca="1" si="0"/>
        <v>39393.886352105532</v>
      </c>
      <c r="E32" s="18">
        <f t="shared" ca="1" si="8"/>
        <v>37037.037037037036</v>
      </c>
      <c r="F32" s="19">
        <f t="shared" ca="1" si="6"/>
        <v>2356.849315068494</v>
      </c>
      <c r="G32" s="19"/>
      <c r="H32" s="19"/>
      <c r="I32" s="20"/>
      <c r="J32" s="20"/>
      <c r="K32" s="20"/>
      <c r="L32" s="20"/>
      <c r="M32" s="20"/>
      <c r="N32" s="20"/>
      <c r="O32" s="19"/>
      <c r="P32" s="20"/>
      <c r="Q32" s="21" t="str">
        <f t="shared" si="1"/>
        <v>х</v>
      </c>
      <c r="R32" s="21" t="str">
        <f t="shared" si="2"/>
        <v>х</v>
      </c>
      <c r="S32" s="45">
        <f t="shared" ca="1" si="7"/>
        <v>527777.77777777787</v>
      </c>
      <c r="T32" s="10">
        <f t="shared" ca="1" si="3"/>
        <v>365</v>
      </c>
    </row>
    <row r="33" spans="1:20" ht="15.75" customHeight="1" x14ac:dyDescent="0.3">
      <c r="A33" s="21">
        <v>14</v>
      </c>
      <c r="B33" s="38">
        <f t="shared" ca="1" si="4"/>
        <v>46300</v>
      </c>
      <c r="C33" s="23">
        <f t="shared" ca="1" si="5"/>
        <v>30</v>
      </c>
      <c r="D33" s="17">
        <f t="shared" ca="1" si="0"/>
        <v>41066.489091831558</v>
      </c>
      <c r="E33" s="18">
        <f t="shared" ca="1" si="8"/>
        <v>37037.037037037036</v>
      </c>
      <c r="F33" s="19">
        <f t="shared" ca="1" si="6"/>
        <v>4029.4520547945217</v>
      </c>
      <c r="G33" s="19"/>
      <c r="H33" s="19"/>
      <c r="I33" s="20"/>
      <c r="J33" s="20"/>
      <c r="K33" s="20"/>
      <c r="L33" s="20"/>
      <c r="M33" s="20"/>
      <c r="N33" s="20"/>
      <c r="O33" s="19"/>
      <c r="P33" s="20"/>
      <c r="Q33" s="21" t="str">
        <f t="shared" si="1"/>
        <v>х</v>
      </c>
      <c r="R33" s="21" t="str">
        <f t="shared" si="2"/>
        <v>х</v>
      </c>
      <c r="S33" s="45">
        <f t="shared" ca="1" si="7"/>
        <v>490740.74074074085</v>
      </c>
      <c r="T33" s="10">
        <f t="shared" ca="1" si="3"/>
        <v>365</v>
      </c>
    </row>
    <row r="34" spans="1:20" x14ac:dyDescent="0.3">
      <c r="A34" s="21">
        <v>15</v>
      </c>
      <c r="B34" s="38">
        <f t="shared" ca="1" si="4"/>
        <v>46331</v>
      </c>
      <c r="C34" s="23">
        <f t="shared" ca="1" si="5"/>
        <v>31</v>
      </c>
      <c r="D34" s="17">
        <f t="shared" ca="1" si="0"/>
        <v>40886.557584982242</v>
      </c>
      <c r="E34" s="18">
        <f t="shared" ca="1" si="8"/>
        <v>37037.037037037036</v>
      </c>
      <c r="F34" s="19">
        <f t="shared" ca="1" si="6"/>
        <v>3849.5205479452065</v>
      </c>
      <c r="G34" s="19"/>
      <c r="H34" s="19"/>
      <c r="I34" s="20"/>
      <c r="J34" s="20"/>
      <c r="K34" s="20"/>
      <c r="L34" s="20"/>
      <c r="M34" s="20"/>
      <c r="N34" s="20"/>
      <c r="O34" s="19"/>
      <c r="P34" s="20"/>
      <c r="Q34" s="21" t="str">
        <f t="shared" si="1"/>
        <v>х</v>
      </c>
      <c r="R34" s="21" t="str">
        <f t="shared" si="2"/>
        <v>х</v>
      </c>
      <c r="S34" s="45">
        <f t="shared" ca="1" si="7"/>
        <v>453703.70370370382</v>
      </c>
      <c r="T34" s="10">
        <f t="shared" ca="1" si="3"/>
        <v>365</v>
      </c>
    </row>
    <row r="35" spans="1:20" x14ac:dyDescent="0.3">
      <c r="A35" s="21">
        <v>16</v>
      </c>
      <c r="B35" s="38">
        <f t="shared" ca="1" si="4"/>
        <v>46361</v>
      </c>
      <c r="C35" s="23">
        <f t="shared" ca="1" si="5"/>
        <v>30</v>
      </c>
      <c r="D35" s="17">
        <f t="shared" ca="1" si="0"/>
        <v>40458.269913749369</v>
      </c>
      <c r="E35" s="18">
        <f t="shared" ca="1" si="8"/>
        <v>37037.037037037036</v>
      </c>
      <c r="F35" s="19">
        <f t="shared" ca="1" si="6"/>
        <v>3421.2328767123299</v>
      </c>
      <c r="G35" s="19"/>
      <c r="H35" s="19"/>
      <c r="I35" s="20"/>
      <c r="J35" s="20"/>
      <c r="K35" s="20"/>
      <c r="L35" s="20"/>
      <c r="M35" s="20"/>
      <c r="N35" s="20"/>
      <c r="O35" s="19"/>
      <c r="P35" s="20"/>
      <c r="Q35" s="21" t="str">
        <f t="shared" si="1"/>
        <v>х</v>
      </c>
      <c r="R35" s="21" t="str">
        <f t="shared" si="2"/>
        <v>х</v>
      </c>
      <c r="S35" s="45">
        <f t="shared" ca="1" si="7"/>
        <v>416666.6666666668</v>
      </c>
      <c r="T35" s="10">
        <f t="shared" ca="1" si="3"/>
        <v>365</v>
      </c>
    </row>
    <row r="36" spans="1:20" x14ac:dyDescent="0.3">
      <c r="A36" s="21">
        <v>17</v>
      </c>
      <c r="B36" s="38">
        <f t="shared" ca="1" si="4"/>
        <v>46392</v>
      </c>
      <c r="C36" s="23">
        <f t="shared" ca="1" si="5"/>
        <v>31</v>
      </c>
      <c r="D36" s="17">
        <f t="shared" ca="1" si="0"/>
        <v>40258.06443429731</v>
      </c>
      <c r="E36" s="18">
        <f t="shared" ca="1" si="8"/>
        <v>37037.037037037036</v>
      </c>
      <c r="F36" s="19">
        <f t="shared" ca="1" si="6"/>
        <v>3221.0273972602754</v>
      </c>
      <c r="G36" s="19"/>
      <c r="H36" s="19"/>
      <c r="I36" s="20"/>
      <c r="J36" s="20"/>
      <c r="K36" s="20"/>
      <c r="L36" s="20"/>
      <c r="M36" s="20"/>
      <c r="N36" s="20"/>
      <c r="O36" s="19"/>
      <c r="P36" s="20"/>
      <c r="Q36" s="21" t="str">
        <f t="shared" si="1"/>
        <v>х</v>
      </c>
      <c r="R36" s="21" t="str">
        <f t="shared" si="2"/>
        <v>х</v>
      </c>
      <c r="S36" s="45">
        <f t="shared" ca="1" si="7"/>
        <v>379629.62962962978</v>
      </c>
      <c r="T36" s="10">
        <f t="shared" ca="1" si="3"/>
        <v>365</v>
      </c>
    </row>
    <row r="37" spans="1:20" x14ac:dyDescent="0.3">
      <c r="A37" s="21"/>
      <c r="B37" s="38">
        <f t="shared" ca="1" si="4"/>
        <v>46419</v>
      </c>
      <c r="C37" s="23" t="str">
        <f t="shared" ca="1" si="5"/>
        <v xml:space="preserve"> </v>
      </c>
      <c r="D37" s="17">
        <f t="shared" ca="1" si="0"/>
        <v>-250000</v>
      </c>
      <c r="E37" s="18">
        <f t="shared" ca="1" si="8"/>
        <v>250000</v>
      </c>
      <c r="F37" s="15" t="s">
        <v>32</v>
      </c>
      <c r="G37" s="17">
        <v>0</v>
      </c>
      <c r="H37" s="18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21" t="str">
        <f t="shared" si="1"/>
        <v>х</v>
      </c>
      <c r="R37" s="21" t="str">
        <f t="shared" si="2"/>
        <v>х</v>
      </c>
      <c r="S37" s="45">
        <f t="shared" ca="1" si="7"/>
        <v>342592.59259259276</v>
      </c>
      <c r="T37" s="10">
        <f t="shared" ca="1" si="3"/>
        <v>365</v>
      </c>
    </row>
    <row r="38" spans="1:20" x14ac:dyDescent="0.3">
      <c r="A38" s="21">
        <v>18</v>
      </c>
      <c r="B38" s="38">
        <f t="shared" ca="1" si="4"/>
        <v>46423</v>
      </c>
      <c r="C38" s="23">
        <f t="shared" ca="1" si="5"/>
        <v>31</v>
      </c>
      <c r="D38" s="17">
        <f t="shared" ca="1" si="0"/>
        <v>39943.817858954848</v>
      </c>
      <c r="E38" s="18">
        <f t="shared" ca="1" si="8"/>
        <v>37037.037037037036</v>
      </c>
      <c r="F38" s="19">
        <f t="shared" ca="1" si="6"/>
        <v>2906.7808219178096</v>
      </c>
      <c r="G38" s="19"/>
      <c r="H38" s="19"/>
      <c r="I38" s="20"/>
      <c r="J38" s="20"/>
      <c r="K38" s="20"/>
      <c r="L38" s="20"/>
      <c r="M38" s="20"/>
      <c r="N38" s="20"/>
      <c r="O38" s="19"/>
      <c r="P38" s="20"/>
      <c r="Q38" s="21" t="str">
        <f t="shared" si="1"/>
        <v>х</v>
      </c>
      <c r="R38" s="21" t="str">
        <f t="shared" si="2"/>
        <v>х</v>
      </c>
      <c r="S38" s="45">
        <f t="shared" ca="1" si="7"/>
        <v>592592.59259259282</v>
      </c>
      <c r="T38" s="10">
        <f t="shared" ca="1" si="3"/>
        <v>365</v>
      </c>
    </row>
    <row r="39" spans="1:20" x14ac:dyDescent="0.3">
      <c r="A39" s="21">
        <v>19</v>
      </c>
      <c r="B39" s="38">
        <f t="shared" ca="1" si="4"/>
        <v>46451</v>
      </c>
      <c r="C39" s="23">
        <f t="shared" ca="1" si="5"/>
        <v>28</v>
      </c>
      <c r="D39" s="17">
        <f t="shared" ca="1" si="0"/>
        <v>41294.571283612378</v>
      </c>
      <c r="E39" s="18">
        <f t="shared" ca="1" si="8"/>
        <v>37037.037037037036</v>
      </c>
      <c r="F39" s="19">
        <f t="shared" ca="1" si="6"/>
        <v>4257.5342465753447</v>
      </c>
      <c r="G39" s="19"/>
      <c r="H39" s="19"/>
      <c r="I39" s="20"/>
      <c r="J39" s="20"/>
      <c r="K39" s="20"/>
      <c r="L39" s="20"/>
      <c r="M39" s="20"/>
      <c r="N39" s="20"/>
      <c r="O39" s="19"/>
      <c r="P39" s="20"/>
      <c r="Q39" s="21" t="str">
        <f t="shared" si="1"/>
        <v>х</v>
      </c>
      <c r="R39" s="21" t="str">
        <f t="shared" si="2"/>
        <v>х</v>
      </c>
      <c r="S39" s="45">
        <f t="shared" ca="1" si="7"/>
        <v>555555.55555555574</v>
      </c>
      <c r="T39" s="10">
        <f t="shared" ca="1" si="3"/>
        <v>365</v>
      </c>
    </row>
    <row r="40" spans="1:20" x14ac:dyDescent="0.3">
      <c r="A40" s="21">
        <v>20</v>
      </c>
      <c r="B40" s="38">
        <f t="shared" ca="1" si="4"/>
        <v>46482</v>
      </c>
      <c r="C40" s="23">
        <f t="shared" ca="1" si="5"/>
        <v>31</v>
      </c>
      <c r="D40" s="17">
        <f t="shared" ca="1" si="0"/>
        <v>41436.489091831558</v>
      </c>
      <c r="E40" s="18">
        <f t="shared" ca="1" si="8"/>
        <v>37037.037037037036</v>
      </c>
      <c r="F40" s="19">
        <f t="shared" ca="1" si="6"/>
        <v>4399.4520547945222</v>
      </c>
      <c r="G40" s="19"/>
      <c r="H40" s="19"/>
      <c r="I40" s="20"/>
      <c r="J40" s="20"/>
      <c r="K40" s="20"/>
      <c r="L40" s="20"/>
      <c r="M40" s="20"/>
      <c r="N40" s="20"/>
      <c r="O40" s="19"/>
      <c r="P40" s="20"/>
      <c r="Q40" s="21" t="str">
        <f t="shared" si="1"/>
        <v>х</v>
      </c>
      <c r="R40" s="21" t="str">
        <f t="shared" si="2"/>
        <v>х</v>
      </c>
      <c r="S40" s="45">
        <f t="shared" ca="1" si="7"/>
        <v>518518.51851851871</v>
      </c>
      <c r="T40" s="10">
        <f t="shared" ca="1" si="3"/>
        <v>365</v>
      </c>
    </row>
    <row r="41" spans="1:20" x14ac:dyDescent="0.3">
      <c r="A41" s="21">
        <v>21</v>
      </c>
      <c r="B41" s="38">
        <f t="shared" ca="1" si="4"/>
        <v>46512</v>
      </c>
      <c r="C41" s="23">
        <f t="shared" ca="1" si="5"/>
        <v>30</v>
      </c>
      <c r="D41" s="17">
        <f t="shared" ca="1" si="0"/>
        <v>40990.461694571284</v>
      </c>
      <c r="E41" s="18">
        <f t="shared" ca="1" si="8"/>
        <v>37037.037037037036</v>
      </c>
      <c r="F41" s="19">
        <f t="shared" ca="1" si="6"/>
        <v>3953.4246575342486</v>
      </c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1" t="str">
        <f t="shared" si="1"/>
        <v>х</v>
      </c>
      <c r="R41" s="21" t="str">
        <f t="shared" si="2"/>
        <v>х</v>
      </c>
      <c r="S41" s="45">
        <f t="shared" ca="1" si="7"/>
        <v>481481.48148148169</v>
      </c>
      <c r="T41" s="10">
        <f t="shared" ca="1" si="3"/>
        <v>365</v>
      </c>
    </row>
    <row r="42" spans="1:20" x14ac:dyDescent="0.3">
      <c r="A42" s="21">
        <v>22</v>
      </c>
      <c r="B42" s="38">
        <f t="shared" ca="1" si="4"/>
        <v>46543</v>
      </c>
      <c r="C42" s="23">
        <f t="shared" ca="1" si="5"/>
        <v>31</v>
      </c>
      <c r="D42" s="17">
        <f t="shared" ca="1" si="0"/>
        <v>40807.995941146626</v>
      </c>
      <c r="E42" s="18">
        <f t="shared" ca="1" si="8"/>
        <v>37037.037037037036</v>
      </c>
      <c r="F42" s="19">
        <f t="shared" ca="1" si="6"/>
        <v>3770.958904109591</v>
      </c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1" t="str">
        <f t="shared" ref="Q42:Q53" si="9">IFERROR(IF(A42&gt;$D$7," ","х")," ")</f>
        <v>х</v>
      </c>
      <c r="R42" s="21" t="str">
        <f t="shared" ref="R42:R53" si="10">IFERROR(IF(A42&gt;$D$7," ","х")," ")</f>
        <v>х</v>
      </c>
      <c r="S42" s="45">
        <f t="shared" ca="1" si="7"/>
        <v>444444.44444444467</v>
      </c>
      <c r="T42" s="10">
        <f t="shared" ref="T42:T84" ca="1" si="11">IFERROR(IF(MONTH(DATE(YEAR(B41),2,28)+1)=2,366,365)," ")</f>
        <v>365</v>
      </c>
    </row>
    <row r="43" spans="1:20" x14ac:dyDescent="0.3">
      <c r="A43" s="21">
        <v>23</v>
      </c>
      <c r="B43" s="38">
        <f t="shared" ca="1" si="4"/>
        <v>46573</v>
      </c>
      <c r="C43" s="23">
        <f t="shared" ca="1" si="5"/>
        <v>30</v>
      </c>
      <c r="D43" s="17">
        <f t="shared" ca="1" si="0"/>
        <v>40382.242516489096</v>
      </c>
      <c r="E43" s="18">
        <f t="shared" ca="1" si="8"/>
        <v>37037.037037037036</v>
      </c>
      <c r="F43" s="19">
        <f t="shared" ca="1" si="6"/>
        <v>3345.2054794520568</v>
      </c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1" t="str">
        <f t="shared" si="9"/>
        <v>х</v>
      </c>
      <c r="R43" s="21" t="str">
        <f t="shared" si="10"/>
        <v>х</v>
      </c>
      <c r="S43" s="45">
        <f t="shared" ca="1" si="7"/>
        <v>407407.40740740765</v>
      </c>
      <c r="T43" s="10">
        <f t="shared" ca="1" si="11"/>
        <v>365</v>
      </c>
    </row>
    <row r="44" spans="1:20" x14ac:dyDescent="0.3">
      <c r="A44" s="21">
        <v>24</v>
      </c>
      <c r="B44" s="38">
        <f t="shared" ca="1" si="4"/>
        <v>46604</v>
      </c>
      <c r="C44" s="23">
        <f t="shared" ca="1" si="5"/>
        <v>31</v>
      </c>
      <c r="D44" s="17">
        <f t="shared" ca="1" si="0"/>
        <v>40179.502790461695</v>
      </c>
      <c r="E44" s="18">
        <f t="shared" ca="1" si="8"/>
        <v>37037.037037037036</v>
      </c>
      <c r="F44" s="19">
        <f t="shared" ca="1" si="6"/>
        <v>3142.4657534246603</v>
      </c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1" t="str">
        <f t="shared" si="9"/>
        <v>х</v>
      </c>
      <c r="R44" s="21" t="str">
        <f t="shared" si="10"/>
        <v>х</v>
      </c>
      <c r="S44" s="45">
        <f t="shared" ca="1" si="7"/>
        <v>370370.37037037063</v>
      </c>
      <c r="T44" s="10">
        <f t="shared" ca="1" si="11"/>
        <v>365</v>
      </c>
    </row>
    <row r="45" spans="1:20" x14ac:dyDescent="0.3">
      <c r="A45" s="21"/>
      <c r="B45" s="38">
        <f t="shared" ca="1" si="4"/>
        <v>46631</v>
      </c>
      <c r="C45" s="23" t="str">
        <f t="shared" ca="1" si="5"/>
        <v xml:space="preserve"> </v>
      </c>
      <c r="D45" s="17">
        <f t="shared" ca="1" si="0"/>
        <v>-250000</v>
      </c>
      <c r="E45" s="18">
        <f t="shared" ca="1" si="8"/>
        <v>250000</v>
      </c>
      <c r="F45" s="15" t="s">
        <v>32</v>
      </c>
      <c r="G45" s="17">
        <v>0</v>
      </c>
      <c r="H45" s="18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21" t="str">
        <f t="shared" si="9"/>
        <v>х</v>
      </c>
      <c r="R45" s="21" t="str">
        <f t="shared" si="10"/>
        <v>х</v>
      </c>
      <c r="S45" s="45">
        <f t="shared" ca="1" si="7"/>
        <v>333333.3333333336</v>
      </c>
      <c r="T45" s="10">
        <f t="shared" ca="1" si="11"/>
        <v>365</v>
      </c>
    </row>
    <row r="46" spans="1:20" x14ac:dyDescent="0.3">
      <c r="A46" s="21">
        <v>25</v>
      </c>
      <c r="B46" s="38">
        <f t="shared" ca="1" si="4"/>
        <v>46635</v>
      </c>
      <c r="C46" s="23">
        <f t="shared" ca="1" si="5"/>
        <v>31</v>
      </c>
      <c r="D46" s="17">
        <f t="shared" ca="1" si="0"/>
        <v>39865.256215119232</v>
      </c>
      <c r="E46" s="18">
        <f t="shared" ca="1" si="8"/>
        <v>37037.037037037036</v>
      </c>
      <c r="F46" s="19">
        <f t="shared" ca="1" si="6"/>
        <v>2828.2191780821945</v>
      </c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1" t="str">
        <f t="shared" si="9"/>
        <v>х</v>
      </c>
      <c r="R46" s="21" t="str">
        <f t="shared" si="10"/>
        <v>х</v>
      </c>
      <c r="S46" s="45">
        <f t="shared" ca="1" si="7"/>
        <v>583333.3333333336</v>
      </c>
      <c r="T46" s="10">
        <f t="shared" ca="1" si="11"/>
        <v>365</v>
      </c>
    </row>
    <row r="47" spans="1:20" x14ac:dyDescent="0.3">
      <c r="A47" s="21">
        <v>26</v>
      </c>
      <c r="B47" s="38">
        <f t="shared" ca="1" si="4"/>
        <v>46665</v>
      </c>
      <c r="C47" s="23">
        <f t="shared" ca="1" si="5"/>
        <v>30</v>
      </c>
      <c r="D47" s="17">
        <f t="shared" ca="1" si="0"/>
        <v>41522.653475393206</v>
      </c>
      <c r="E47" s="18">
        <f t="shared" ca="1" si="8"/>
        <v>37037.037037037036</v>
      </c>
      <c r="F47" s="19">
        <f t="shared" ca="1" si="6"/>
        <v>4485.6164383561663</v>
      </c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1" t="str">
        <f t="shared" si="9"/>
        <v>х</v>
      </c>
      <c r="R47" s="21" t="str">
        <f t="shared" si="10"/>
        <v>х</v>
      </c>
      <c r="S47" s="45">
        <f t="shared" ca="1" si="7"/>
        <v>546296.29629629652</v>
      </c>
      <c r="T47" s="10">
        <f t="shared" ca="1" si="11"/>
        <v>365</v>
      </c>
    </row>
    <row r="48" spans="1:20" x14ac:dyDescent="0.3">
      <c r="A48" s="21">
        <v>27</v>
      </c>
      <c r="B48" s="38">
        <f t="shared" ca="1" si="4"/>
        <v>46696</v>
      </c>
      <c r="C48" s="23">
        <f t="shared" ca="1" si="5"/>
        <v>31</v>
      </c>
      <c r="D48" s="17">
        <f t="shared" ca="1" si="0"/>
        <v>41357.927447995942</v>
      </c>
      <c r="E48" s="18">
        <f t="shared" ca="1" si="8"/>
        <v>37037.037037037036</v>
      </c>
      <c r="F48" s="19">
        <f t="shared" ca="1" si="6"/>
        <v>4320.8904109589066</v>
      </c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1" t="str">
        <f t="shared" si="9"/>
        <v>х</v>
      </c>
      <c r="R48" s="21" t="str">
        <f t="shared" si="10"/>
        <v>х</v>
      </c>
      <c r="S48" s="45">
        <f t="shared" ca="1" si="7"/>
        <v>509259.2592592595</v>
      </c>
      <c r="T48" s="10">
        <f t="shared" ca="1" si="11"/>
        <v>365</v>
      </c>
    </row>
    <row r="49" spans="1:20" x14ac:dyDescent="0.3">
      <c r="A49" s="21">
        <v>28</v>
      </c>
      <c r="B49" s="38">
        <f t="shared" ca="1" si="4"/>
        <v>46726</v>
      </c>
      <c r="C49" s="23">
        <f t="shared" ca="1" si="5"/>
        <v>30</v>
      </c>
      <c r="D49" s="17">
        <f t="shared" ca="1" si="0"/>
        <v>40914.434297311011</v>
      </c>
      <c r="E49" s="18">
        <f t="shared" ca="1" si="8"/>
        <v>37037.037037037036</v>
      </c>
      <c r="F49" s="19">
        <f t="shared" ca="1" si="6"/>
        <v>3877.397260273975</v>
      </c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1" t="str">
        <f t="shared" si="9"/>
        <v>х</v>
      </c>
      <c r="R49" s="21" t="str">
        <f t="shared" si="10"/>
        <v>х</v>
      </c>
      <c r="S49" s="45">
        <f t="shared" ca="1" si="7"/>
        <v>472222.22222222248</v>
      </c>
      <c r="T49" s="10">
        <f t="shared" ca="1" si="11"/>
        <v>365</v>
      </c>
    </row>
    <row r="50" spans="1:20" x14ac:dyDescent="0.3">
      <c r="A50" s="21">
        <v>29</v>
      </c>
      <c r="B50" s="38">
        <f t="shared" ca="1" si="4"/>
        <v>46757</v>
      </c>
      <c r="C50" s="23">
        <f t="shared" ca="1" si="5"/>
        <v>31</v>
      </c>
      <c r="D50" s="17">
        <f t="shared" ca="1" si="0"/>
        <v>40729.434297311011</v>
      </c>
      <c r="E50" s="18">
        <f t="shared" ca="1" si="8"/>
        <v>37037.037037037036</v>
      </c>
      <c r="F50" s="19">
        <f t="shared" ca="1" si="6"/>
        <v>3692.397260273975</v>
      </c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1" t="str">
        <f t="shared" si="9"/>
        <v>х</v>
      </c>
      <c r="R50" s="21" t="str">
        <f t="shared" si="10"/>
        <v>х</v>
      </c>
      <c r="S50" s="45">
        <f t="shared" ca="1" si="7"/>
        <v>435185.18518518546</v>
      </c>
      <c r="T50" s="10">
        <f t="shared" ca="1" si="11"/>
        <v>365</v>
      </c>
    </row>
    <row r="51" spans="1:20" x14ac:dyDescent="0.3">
      <c r="A51" s="21"/>
      <c r="B51" s="38">
        <f t="shared" ca="1" si="4"/>
        <v>46784</v>
      </c>
      <c r="C51" s="23" t="str">
        <f t="shared" ca="1" si="5"/>
        <v xml:space="preserve"> </v>
      </c>
      <c r="D51" s="17">
        <f t="shared" ca="1" si="0"/>
        <v>-250000</v>
      </c>
      <c r="E51" s="18">
        <f t="shared" ca="1" si="8"/>
        <v>250000</v>
      </c>
      <c r="F51" s="15" t="s">
        <v>32</v>
      </c>
      <c r="G51" s="17">
        <v>0</v>
      </c>
      <c r="H51" s="18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21" t="str">
        <f t="shared" si="9"/>
        <v>х</v>
      </c>
      <c r="R51" s="21" t="str">
        <f t="shared" si="10"/>
        <v>х</v>
      </c>
      <c r="S51" s="45">
        <f t="shared" ca="1" si="7"/>
        <v>398148.14814814844</v>
      </c>
      <c r="T51" s="10">
        <f t="shared" ca="1" si="11"/>
        <v>366</v>
      </c>
    </row>
    <row r="52" spans="1:20" x14ac:dyDescent="0.3">
      <c r="A52" s="21">
        <v>30</v>
      </c>
      <c r="B52" s="38">
        <f t="shared" ca="1" si="4"/>
        <v>46788</v>
      </c>
      <c r="C52" s="23">
        <f t="shared" ca="1" si="5"/>
        <v>31</v>
      </c>
      <c r="D52" s="17">
        <f t="shared" ca="1" si="0"/>
        <v>40405.95780206436</v>
      </c>
      <c r="E52" s="18">
        <f t="shared" ca="1" si="8"/>
        <v>37037.037037037036</v>
      </c>
      <c r="F52" s="19">
        <f t="shared" ca="1" si="6"/>
        <v>3368.9207650273252</v>
      </c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1" t="str">
        <f t="shared" si="9"/>
        <v>х</v>
      </c>
      <c r="R52" s="21" t="str">
        <f t="shared" si="10"/>
        <v>х</v>
      </c>
      <c r="S52" s="45">
        <f t="shared" ca="1" si="7"/>
        <v>648148.14814814844</v>
      </c>
      <c r="T52" s="10">
        <f t="shared" ca="1" si="11"/>
        <v>366</v>
      </c>
    </row>
    <row r="53" spans="1:20" x14ac:dyDescent="0.3">
      <c r="A53" s="21">
        <v>31</v>
      </c>
      <c r="B53" s="38">
        <f t="shared" ca="1" si="4"/>
        <v>46817</v>
      </c>
      <c r="C53" s="23">
        <f t="shared" ca="1" si="5"/>
        <v>29</v>
      </c>
      <c r="D53" s="17">
        <f t="shared" ca="1" si="0"/>
        <v>41874.332119004255</v>
      </c>
      <c r="E53" s="18">
        <f t="shared" ca="1" si="8"/>
        <v>37037.037037037036</v>
      </c>
      <c r="F53" s="19">
        <f t="shared" ca="1" si="6"/>
        <v>4837.295081967216</v>
      </c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1" t="str">
        <f t="shared" si="9"/>
        <v>х</v>
      </c>
      <c r="R53" s="21" t="str">
        <f t="shared" si="10"/>
        <v>х</v>
      </c>
      <c r="S53" s="45">
        <f t="shared" ca="1" si="7"/>
        <v>611111.11111111136</v>
      </c>
      <c r="T53" s="10">
        <f t="shared" ca="1" si="11"/>
        <v>366</v>
      </c>
    </row>
    <row r="54" spans="1:20" x14ac:dyDescent="0.3">
      <c r="A54" s="21">
        <v>32</v>
      </c>
      <c r="B54" s="38">
        <f t="shared" ca="1" si="4"/>
        <v>46848</v>
      </c>
      <c r="C54" s="23">
        <f t="shared" ca="1" si="5"/>
        <v>31</v>
      </c>
      <c r="D54" s="17">
        <f t="shared" ca="1" si="0"/>
        <v>41894.550698239225</v>
      </c>
      <c r="E54" s="18">
        <f t="shared" ca="1" si="8"/>
        <v>37037.037037037036</v>
      </c>
      <c r="F54" s="19">
        <f t="shared" ca="1" si="6"/>
        <v>4857.5136612021879</v>
      </c>
      <c r="G54" s="19"/>
      <c r="H54" s="19"/>
      <c r="I54" s="20"/>
      <c r="J54" s="20"/>
      <c r="K54" s="20"/>
      <c r="L54" s="20"/>
      <c r="M54" s="20"/>
      <c r="N54" s="20"/>
      <c r="O54" s="20"/>
      <c r="P54" s="20"/>
      <c r="Q54" s="21" t="str">
        <f t="shared" ref="Q54:Q84" si="12">IFERROR(IF(A54&gt;$D$7," ","х")," ")</f>
        <v>х</v>
      </c>
      <c r="R54" s="21" t="str">
        <f t="shared" ref="R54:R84" si="13">IFERROR(IF(A54&gt;$D$7," ","х")," ")</f>
        <v>х</v>
      </c>
      <c r="S54" s="45">
        <f t="shared" ca="1" si="7"/>
        <v>574074.07407407428</v>
      </c>
      <c r="T54" s="10">
        <f t="shared" ca="1" si="11"/>
        <v>366</v>
      </c>
    </row>
    <row r="55" spans="1:20" x14ac:dyDescent="0.3">
      <c r="A55" s="21">
        <v>33</v>
      </c>
      <c r="B55" s="38">
        <f t="shared" ca="1" si="4"/>
        <v>46878</v>
      </c>
      <c r="C55" s="23">
        <f t="shared" ca="1" si="5"/>
        <v>30</v>
      </c>
      <c r="D55" s="17">
        <f t="shared" ca="1" si="0"/>
        <v>41434.578020643596</v>
      </c>
      <c r="E55" s="18">
        <f t="shared" ca="1" si="8"/>
        <v>37037.037037037036</v>
      </c>
      <c r="F55" s="19">
        <f t="shared" ca="1" si="6"/>
        <v>4397.5409836065583</v>
      </c>
      <c r="G55" s="19"/>
      <c r="H55" s="19"/>
      <c r="I55" s="20"/>
      <c r="J55" s="20"/>
      <c r="K55" s="20"/>
      <c r="L55" s="20"/>
      <c r="M55" s="20"/>
      <c r="N55" s="20"/>
      <c r="O55" s="20"/>
      <c r="P55" s="20"/>
      <c r="Q55" s="21" t="str">
        <f t="shared" si="12"/>
        <v>х</v>
      </c>
      <c r="R55" s="21" t="str">
        <f t="shared" si="13"/>
        <v>х</v>
      </c>
      <c r="S55" s="45">
        <f t="shared" ca="1" si="7"/>
        <v>537037.0370370372</v>
      </c>
      <c r="T55" s="10">
        <f t="shared" ca="1" si="11"/>
        <v>366</v>
      </c>
    </row>
    <row r="56" spans="1:20" x14ac:dyDescent="0.3">
      <c r="A56" s="21">
        <v>34</v>
      </c>
      <c r="B56" s="38">
        <f t="shared" ca="1" si="4"/>
        <v>46909</v>
      </c>
      <c r="C56" s="23">
        <f t="shared" ca="1" si="5"/>
        <v>31</v>
      </c>
      <c r="D56" s="17">
        <f t="shared" ca="1" si="0"/>
        <v>41267.774741955072</v>
      </c>
      <c r="E56" s="18">
        <f t="shared" ca="1" si="8"/>
        <v>37037.037037037036</v>
      </c>
      <c r="F56" s="19">
        <f t="shared" ca="1" si="6"/>
        <v>4230.737704918035</v>
      </c>
      <c r="G56" s="19"/>
      <c r="H56" s="19"/>
      <c r="I56" s="20"/>
      <c r="J56" s="20"/>
      <c r="K56" s="20"/>
      <c r="L56" s="20"/>
      <c r="M56" s="20"/>
      <c r="N56" s="20"/>
      <c r="O56" s="20"/>
      <c r="P56" s="20"/>
      <c r="Q56" s="21" t="str">
        <f t="shared" si="12"/>
        <v>х</v>
      </c>
      <c r="R56" s="21" t="str">
        <f t="shared" si="13"/>
        <v>х</v>
      </c>
      <c r="S56" s="45">
        <f t="shared" ca="1" si="7"/>
        <v>500000.00000000017</v>
      </c>
      <c r="T56" s="10">
        <f t="shared" ca="1" si="11"/>
        <v>366</v>
      </c>
    </row>
    <row r="57" spans="1:20" x14ac:dyDescent="0.3">
      <c r="A57" s="21">
        <v>35</v>
      </c>
      <c r="B57" s="38">
        <f t="shared" ca="1" si="4"/>
        <v>46939</v>
      </c>
      <c r="C57" s="23">
        <f t="shared" ca="1" si="5"/>
        <v>30</v>
      </c>
      <c r="D57" s="17">
        <f t="shared" ca="1" si="0"/>
        <v>40828.020643594413</v>
      </c>
      <c r="E57" s="18">
        <f t="shared" ca="1" si="8"/>
        <v>37037.037037037036</v>
      </c>
      <c r="F57" s="19">
        <f t="shared" ca="1" si="6"/>
        <v>3790.9836065573791</v>
      </c>
      <c r="G57" s="19"/>
      <c r="H57" s="19"/>
      <c r="I57" s="20"/>
      <c r="J57" s="20"/>
      <c r="K57" s="20"/>
      <c r="L57" s="20"/>
      <c r="M57" s="20"/>
      <c r="N57" s="20"/>
      <c r="O57" s="20"/>
      <c r="P57" s="20"/>
      <c r="Q57" s="21" t="str">
        <f t="shared" si="12"/>
        <v>х</v>
      </c>
      <c r="R57" s="21" t="str">
        <f t="shared" si="13"/>
        <v>х</v>
      </c>
      <c r="S57" s="45">
        <f t="shared" ca="1" si="7"/>
        <v>462962.96296296315</v>
      </c>
      <c r="T57" s="10">
        <f t="shared" ca="1" si="11"/>
        <v>366</v>
      </c>
    </row>
    <row r="58" spans="1:20" x14ac:dyDescent="0.3">
      <c r="A58" s="21">
        <v>36</v>
      </c>
      <c r="B58" s="38">
        <f t="shared" ca="1" si="4"/>
        <v>46970</v>
      </c>
      <c r="C58" s="23">
        <f t="shared" ca="1" si="5"/>
        <v>31</v>
      </c>
      <c r="D58" s="17">
        <f t="shared" ca="1" si="0"/>
        <v>40640.998785670919</v>
      </c>
      <c r="E58" s="18">
        <f t="shared" ca="1" si="8"/>
        <v>37037.037037037036</v>
      </c>
      <c r="F58" s="19">
        <f t="shared" ca="1" si="6"/>
        <v>3603.9617486338816</v>
      </c>
      <c r="G58" s="19"/>
      <c r="H58" s="19"/>
      <c r="I58" s="20"/>
      <c r="J58" s="20"/>
      <c r="K58" s="20"/>
      <c r="L58" s="20"/>
      <c r="M58" s="20"/>
      <c r="N58" s="20"/>
      <c r="O58" s="20"/>
      <c r="P58" s="20"/>
      <c r="Q58" s="21" t="str">
        <f t="shared" si="12"/>
        <v>х</v>
      </c>
      <c r="R58" s="21" t="str">
        <f t="shared" si="13"/>
        <v>х</v>
      </c>
      <c r="S58" s="45">
        <f t="shared" ca="1" si="7"/>
        <v>425925.92592592613</v>
      </c>
      <c r="T58" s="10">
        <f t="shared" ca="1" si="11"/>
        <v>366</v>
      </c>
    </row>
    <row r="59" spans="1:20" x14ac:dyDescent="0.3">
      <c r="A59" s="21"/>
      <c r="B59" s="38">
        <f t="shared" ca="1" si="4"/>
        <v>46997</v>
      </c>
      <c r="C59" s="23" t="str">
        <f t="shared" ca="1" si="5"/>
        <v xml:space="preserve"> </v>
      </c>
      <c r="D59" s="17">
        <f t="shared" ca="1" si="0"/>
        <v>-250000</v>
      </c>
      <c r="E59" s="18">
        <f t="shared" ca="1" si="8"/>
        <v>250000</v>
      </c>
      <c r="F59" s="15" t="s">
        <v>32</v>
      </c>
      <c r="G59" s="17">
        <v>0</v>
      </c>
      <c r="H59" s="18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21" t="str">
        <f t="shared" si="12"/>
        <v>х</v>
      </c>
      <c r="R59" s="21" t="str">
        <f t="shared" si="13"/>
        <v>х</v>
      </c>
      <c r="S59" s="45">
        <f t="shared" ca="1" si="7"/>
        <v>388888.88888888911</v>
      </c>
      <c r="T59" s="10">
        <f t="shared" ca="1" si="11"/>
        <v>366</v>
      </c>
    </row>
    <row r="60" spans="1:20" x14ac:dyDescent="0.3">
      <c r="A60" s="21">
        <v>37</v>
      </c>
      <c r="B60" s="38">
        <f t="shared" ca="1" si="4"/>
        <v>47001</v>
      </c>
      <c r="C60" s="23">
        <f t="shared" ca="1" si="5"/>
        <v>31</v>
      </c>
      <c r="D60" s="17">
        <f t="shared" ca="1" si="0"/>
        <v>40327.610807528843</v>
      </c>
      <c r="E60" s="18">
        <f t="shared" ca="1" si="8"/>
        <v>37037.037037037036</v>
      </c>
      <c r="F60" s="19">
        <f t="shared" ca="1" si="6"/>
        <v>3290.5737704918051</v>
      </c>
      <c r="G60" s="19"/>
      <c r="H60" s="19"/>
      <c r="I60" s="20"/>
      <c r="J60" s="20"/>
      <c r="K60" s="20"/>
      <c r="L60" s="20"/>
      <c r="M60" s="20"/>
      <c r="N60" s="20"/>
      <c r="O60" s="20"/>
      <c r="P60" s="20"/>
      <c r="Q60" s="21" t="str">
        <f t="shared" si="12"/>
        <v>х</v>
      </c>
      <c r="R60" s="21" t="str">
        <f t="shared" si="13"/>
        <v>х</v>
      </c>
      <c r="S60" s="45">
        <f t="shared" ca="1" si="7"/>
        <v>638888.88888888911</v>
      </c>
      <c r="T60" s="10">
        <f t="shared" ca="1" si="11"/>
        <v>366</v>
      </c>
    </row>
    <row r="61" spans="1:20" x14ac:dyDescent="0.3">
      <c r="A61" s="21">
        <v>38</v>
      </c>
      <c r="B61" s="38">
        <f t="shared" ca="1" si="4"/>
        <v>47031</v>
      </c>
      <c r="C61" s="23">
        <f t="shared" ca="1" si="5"/>
        <v>30</v>
      </c>
      <c r="D61" s="17">
        <f t="shared" ca="1" si="0"/>
        <v>41965.315725561632</v>
      </c>
      <c r="E61" s="18">
        <f t="shared" ca="1" si="8"/>
        <v>37037.037037037036</v>
      </c>
      <c r="F61" s="19">
        <f t="shared" ca="1" si="6"/>
        <v>4928.2786885245923</v>
      </c>
      <c r="G61" s="19"/>
      <c r="H61" s="19"/>
      <c r="I61" s="20"/>
      <c r="J61" s="20"/>
      <c r="K61" s="20"/>
      <c r="L61" s="20"/>
      <c r="M61" s="20"/>
      <c r="N61" s="20"/>
      <c r="O61" s="20"/>
      <c r="P61" s="20"/>
      <c r="Q61" s="21" t="str">
        <f t="shared" si="12"/>
        <v>х</v>
      </c>
      <c r="R61" s="21" t="str">
        <f t="shared" si="13"/>
        <v>х</v>
      </c>
      <c r="S61" s="45">
        <f t="shared" ca="1" si="7"/>
        <v>601851.85185185203</v>
      </c>
      <c r="T61" s="10">
        <f t="shared" ca="1" si="11"/>
        <v>366</v>
      </c>
    </row>
    <row r="62" spans="1:20" x14ac:dyDescent="0.3">
      <c r="A62" s="21">
        <v>39</v>
      </c>
      <c r="B62" s="38">
        <f t="shared" ca="1" si="4"/>
        <v>47062</v>
      </c>
      <c r="C62" s="23">
        <f t="shared" ca="1" si="5"/>
        <v>31</v>
      </c>
      <c r="D62" s="17">
        <f t="shared" ca="1" si="0"/>
        <v>41816.203703703708</v>
      </c>
      <c r="E62" s="18">
        <f t="shared" ca="1" si="8"/>
        <v>37037.037037037036</v>
      </c>
      <c r="F62" s="19">
        <f t="shared" ca="1" si="6"/>
        <v>4779.1666666666679</v>
      </c>
      <c r="G62" s="19"/>
      <c r="H62" s="19"/>
      <c r="I62" s="20"/>
      <c r="J62" s="20"/>
      <c r="K62" s="20"/>
      <c r="L62" s="20"/>
      <c r="M62" s="20"/>
      <c r="N62" s="20"/>
      <c r="O62" s="20"/>
      <c r="P62" s="20"/>
      <c r="Q62" s="21" t="str">
        <f t="shared" si="12"/>
        <v>х</v>
      </c>
      <c r="R62" s="21" t="str">
        <f t="shared" si="13"/>
        <v>х</v>
      </c>
      <c r="S62" s="45">
        <f t="shared" ca="1" si="7"/>
        <v>564814.81481481495</v>
      </c>
      <c r="T62" s="10">
        <f t="shared" ca="1" si="11"/>
        <v>366</v>
      </c>
    </row>
    <row r="63" spans="1:20" x14ac:dyDescent="0.3">
      <c r="A63" s="21">
        <v>40</v>
      </c>
      <c r="B63" s="38">
        <f t="shared" ca="1" si="4"/>
        <v>47092</v>
      </c>
      <c r="C63" s="23">
        <f t="shared" ca="1" si="5"/>
        <v>30</v>
      </c>
      <c r="D63" s="17">
        <f t="shared" ca="1" si="0"/>
        <v>41358.758348512449</v>
      </c>
      <c r="E63" s="18">
        <f t="shared" ca="1" si="8"/>
        <v>37037.037037037036</v>
      </c>
      <c r="F63" s="19">
        <f t="shared" ca="1" si="6"/>
        <v>4321.7213114754104</v>
      </c>
      <c r="G63" s="19"/>
      <c r="H63" s="19"/>
      <c r="I63" s="20"/>
      <c r="J63" s="20"/>
      <c r="K63" s="20"/>
      <c r="L63" s="20"/>
      <c r="M63" s="20"/>
      <c r="N63" s="20"/>
      <c r="O63" s="20"/>
      <c r="P63" s="20"/>
      <c r="Q63" s="21" t="str">
        <f t="shared" si="12"/>
        <v>х</v>
      </c>
      <c r="R63" s="21" t="str">
        <f t="shared" si="13"/>
        <v>х</v>
      </c>
      <c r="S63" s="45">
        <f t="shared" ca="1" si="7"/>
        <v>527777.77777777787</v>
      </c>
      <c r="T63" s="10">
        <f t="shared" ca="1" si="11"/>
        <v>366</v>
      </c>
    </row>
    <row r="64" spans="1:20" x14ac:dyDescent="0.3">
      <c r="A64" s="21">
        <v>41</v>
      </c>
      <c r="B64" s="38">
        <f t="shared" ca="1" si="4"/>
        <v>47123</v>
      </c>
      <c r="C64" s="23">
        <f t="shared" ca="1" si="5"/>
        <v>31</v>
      </c>
      <c r="D64" s="17">
        <f t="shared" ca="1" si="0"/>
        <v>41189.427747419555</v>
      </c>
      <c r="E64" s="18">
        <f t="shared" ca="1" si="8"/>
        <v>37037.037037037036</v>
      </c>
      <c r="F64" s="19">
        <f t="shared" ca="1" si="6"/>
        <v>4152.390710382515</v>
      </c>
      <c r="G64" s="19"/>
      <c r="H64" s="19"/>
      <c r="I64" s="20"/>
      <c r="J64" s="20"/>
      <c r="K64" s="20"/>
      <c r="L64" s="20"/>
      <c r="M64" s="20"/>
      <c r="N64" s="20"/>
      <c r="O64" s="20"/>
      <c r="P64" s="20"/>
      <c r="Q64" s="21" t="str">
        <f t="shared" si="12"/>
        <v>х</v>
      </c>
      <c r="R64" s="21" t="str">
        <f t="shared" si="13"/>
        <v>х</v>
      </c>
      <c r="S64" s="45">
        <f t="shared" ca="1" si="7"/>
        <v>490740.74074074085</v>
      </c>
      <c r="T64" s="10">
        <f t="shared" ca="1" si="11"/>
        <v>366</v>
      </c>
    </row>
    <row r="65" spans="1:20" x14ac:dyDescent="0.3">
      <c r="A65" s="21"/>
      <c r="B65" s="38">
        <f t="shared" ca="1" si="4"/>
        <v>47150</v>
      </c>
      <c r="C65" s="23" t="str">
        <f t="shared" ca="1" si="5"/>
        <v xml:space="preserve"> </v>
      </c>
      <c r="D65" s="17">
        <f t="shared" ca="1" si="0"/>
        <v>-250000</v>
      </c>
      <c r="E65" s="18">
        <f t="shared" ca="1" si="8"/>
        <v>250000</v>
      </c>
      <c r="F65" s="15" t="s">
        <v>32</v>
      </c>
      <c r="G65" s="17">
        <v>0</v>
      </c>
      <c r="H65" s="18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21" t="str">
        <f t="shared" si="12"/>
        <v>х</v>
      </c>
      <c r="R65" s="21" t="str">
        <f t="shared" si="13"/>
        <v>х</v>
      </c>
      <c r="S65" s="45">
        <f t="shared" ca="1" si="7"/>
        <v>453703.70370370382</v>
      </c>
      <c r="T65" s="10">
        <f t="shared" ca="1" si="11"/>
        <v>365</v>
      </c>
    </row>
    <row r="66" spans="1:20" x14ac:dyDescent="0.3">
      <c r="A66" s="21">
        <v>42</v>
      </c>
      <c r="B66" s="38">
        <f t="shared" ca="1" si="4"/>
        <v>47154</v>
      </c>
      <c r="C66" s="23">
        <f t="shared" ca="1" si="5"/>
        <v>31</v>
      </c>
      <c r="D66" s="17">
        <f t="shared" ca="1" si="0"/>
        <v>40886.557584982242</v>
      </c>
      <c r="E66" s="18">
        <f t="shared" ca="1" si="8"/>
        <v>37037.037037037036</v>
      </c>
      <c r="F66" s="19">
        <f t="shared" ca="1" si="6"/>
        <v>3849.5205479452065</v>
      </c>
      <c r="G66" s="19"/>
      <c r="H66" s="19"/>
      <c r="I66" s="20"/>
      <c r="J66" s="20"/>
      <c r="K66" s="20"/>
      <c r="L66" s="20"/>
      <c r="M66" s="20"/>
      <c r="N66" s="20"/>
      <c r="O66" s="20"/>
      <c r="P66" s="20"/>
      <c r="Q66" s="21" t="str">
        <f t="shared" si="12"/>
        <v>х</v>
      </c>
      <c r="R66" s="21" t="str">
        <f t="shared" si="13"/>
        <v>х</v>
      </c>
      <c r="S66" s="45">
        <f t="shared" ca="1" si="7"/>
        <v>703703.70370370382</v>
      </c>
      <c r="T66" s="10">
        <f t="shared" ca="1" si="11"/>
        <v>365</v>
      </c>
    </row>
    <row r="67" spans="1:20" x14ac:dyDescent="0.3">
      <c r="A67" s="21">
        <v>43</v>
      </c>
      <c r="B67" s="38">
        <f t="shared" ca="1" si="4"/>
        <v>47182</v>
      </c>
      <c r="C67" s="23">
        <f t="shared" ca="1" si="5"/>
        <v>28</v>
      </c>
      <c r="D67" s="17">
        <f t="shared" ca="1" si="0"/>
        <v>42146.078132927447</v>
      </c>
      <c r="E67" s="18">
        <f t="shared" ca="1" si="8"/>
        <v>37037.037037037036</v>
      </c>
      <c r="F67" s="19">
        <f t="shared" ca="1" si="6"/>
        <v>5109.0410958904122</v>
      </c>
      <c r="G67" s="19"/>
      <c r="H67" s="19"/>
      <c r="I67" s="20"/>
      <c r="J67" s="20"/>
      <c r="K67" s="20"/>
      <c r="L67" s="20"/>
      <c r="M67" s="20"/>
      <c r="N67" s="20"/>
      <c r="O67" s="20"/>
      <c r="P67" s="20"/>
      <c r="Q67" s="21" t="str">
        <f t="shared" si="12"/>
        <v>х</v>
      </c>
      <c r="R67" s="21" t="str">
        <f t="shared" si="13"/>
        <v>х</v>
      </c>
      <c r="S67" s="45">
        <f t="shared" ca="1" si="7"/>
        <v>666666.66666666674</v>
      </c>
      <c r="T67" s="10">
        <f t="shared" ca="1" si="11"/>
        <v>365</v>
      </c>
    </row>
    <row r="68" spans="1:20" x14ac:dyDescent="0.3">
      <c r="A68" s="21">
        <v>44</v>
      </c>
      <c r="B68" s="38">
        <f ca="1">DATE(YEAR(B67),MONTH(B67)+1,5)</f>
        <v>47213</v>
      </c>
      <c r="C68" s="23">
        <f t="shared" ca="1" si="5"/>
        <v>31</v>
      </c>
      <c r="D68" s="17">
        <f t="shared" ca="1" si="0"/>
        <v>42379.228817858952</v>
      </c>
      <c r="E68" s="18">
        <f t="shared" ca="1" si="8"/>
        <v>37037.037037037036</v>
      </c>
      <c r="F68" s="19">
        <f t="shared" ca="1" si="6"/>
        <v>5342.1917808219187</v>
      </c>
      <c r="G68" s="19"/>
      <c r="H68" s="19"/>
      <c r="I68" s="20"/>
      <c r="J68" s="20"/>
      <c r="K68" s="20"/>
      <c r="L68" s="20"/>
      <c r="M68" s="20"/>
      <c r="N68" s="20"/>
      <c r="O68" s="20"/>
      <c r="P68" s="20"/>
      <c r="Q68" s="21" t="str">
        <f t="shared" si="12"/>
        <v>х</v>
      </c>
      <c r="R68" s="21" t="str">
        <f t="shared" si="13"/>
        <v>х</v>
      </c>
      <c r="S68" s="45">
        <f t="shared" ca="1" si="7"/>
        <v>629629.62962962966</v>
      </c>
      <c r="T68" s="10">
        <f t="shared" ca="1" si="11"/>
        <v>365</v>
      </c>
    </row>
    <row r="69" spans="1:20" x14ac:dyDescent="0.3">
      <c r="A69" s="21">
        <v>45</v>
      </c>
      <c r="B69" s="38">
        <f t="shared" ref="B69:B84" ca="1" si="14">DATE(YEAR(B68),MONTH(B68)+1,5)</f>
        <v>47243</v>
      </c>
      <c r="C69" s="23">
        <f t="shared" ca="1" si="5"/>
        <v>30</v>
      </c>
      <c r="D69" s="17">
        <f t="shared" ca="1" si="0"/>
        <v>41902.790461694574</v>
      </c>
      <c r="E69" s="18">
        <f t="shared" ca="1" si="8"/>
        <v>37037.037037037036</v>
      </c>
      <c r="F69" s="19">
        <f t="shared" ca="1" si="6"/>
        <v>4865.7534246575342</v>
      </c>
      <c r="G69" s="19"/>
      <c r="H69" s="19"/>
      <c r="I69" s="20"/>
      <c r="J69" s="20"/>
      <c r="K69" s="20"/>
      <c r="L69" s="20"/>
      <c r="M69" s="20"/>
      <c r="N69" s="20"/>
      <c r="O69" s="20"/>
      <c r="P69" s="20"/>
      <c r="Q69" s="21" t="str">
        <f t="shared" si="12"/>
        <v>х</v>
      </c>
      <c r="R69" s="21" t="str">
        <f t="shared" si="13"/>
        <v>х</v>
      </c>
      <c r="S69" s="45">
        <f t="shared" ca="1" si="7"/>
        <v>592592.59259259258</v>
      </c>
      <c r="T69" s="10">
        <f t="shared" ca="1" si="11"/>
        <v>365</v>
      </c>
    </row>
    <row r="70" spans="1:20" x14ac:dyDescent="0.3">
      <c r="A70" s="21">
        <v>46</v>
      </c>
      <c r="B70" s="22">
        <f t="shared" ca="1" si="14"/>
        <v>47274</v>
      </c>
      <c r="C70" s="23">
        <f t="shared" ca="1" si="5"/>
        <v>31</v>
      </c>
      <c r="D70" s="17">
        <f t="shared" ca="1" si="0"/>
        <v>41750.73566717402</v>
      </c>
      <c r="E70" s="18">
        <f t="shared" ca="1" si="8"/>
        <v>37037.037037037036</v>
      </c>
      <c r="F70" s="19">
        <f t="shared" ca="1" si="6"/>
        <v>4713.6986301369852</v>
      </c>
      <c r="G70" s="19"/>
      <c r="H70" s="19"/>
      <c r="I70" s="20"/>
      <c r="J70" s="20"/>
      <c r="K70" s="20"/>
      <c r="L70" s="20"/>
      <c r="M70" s="20"/>
      <c r="N70" s="20"/>
      <c r="O70" s="20"/>
      <c r="P70" s="20"/>
      <c r="Q70" s="21" t="str">
        <f t="shared" si="12"/>
        <v>х</v>
      </c>
      <c r="R70" s="21" t="str">
        <f t="shared" si="13"/>
        <v>х</v>
      </c>
      <c r="S70" s="45">
        <f t="shared" ca="1" si="7"/>
        <v>555555.5555555555</v>
      </c>
      <c r="T70" s="10">
        <f t="shared" ca="1" si="11"/>
        <v>365</v>
      </c>
    </row>
    <row r="71" spans="1:20" x14ac:dyDescent="0.3">
      <c r="A71" s="21">
        <v>47</v>
      </c>
      <c r="B71" s="22">
        <f t="shared" ca="1" si="14"/>
        <v>47304</v>
      </c>
      <c r="C71" s="23">
        <f t="shared" ca="1" si="5"/>
        <v>30</v>
      </c>
      <c r="D71" s="17">
        <f t="shared" ca="1" si="0"/>
        <v>41294.571283612378</v>
      </c>
      <c r="E71" s="18">
        <f t="shared" ca="1" si="8"/>
        <v>37037.037037037036</v>
      </c>
      <c r="F71" s="19">
        <f t="shared" ca="1" si="6"/>
        <v>4257.5342465753429</v>
      </c>
      <c r="G71" s="19"/>
      <c r="H71" s="19"/>
      <c r="I71" s="20"/>
      <c r="J71" s="20"/>
      <c r="K71" s="20"/>
      <c r="L71" s="20"/>
      <c r="M71" s="20"/>
      <c r="N71" s="20"/>
      <c r="O71" s="20"/>
      <c r="P71" s="20"/>
      <c r="Q71" s="21" t="str">
        <f t="shared" si="12"/>
        <v>х</v>
      </c>
      <c r="R71" s="21" t="str">
        <f t="shared" si="13"/>
        <v>х</v>
      </c>
      <c r="S71" s="45">
        <f t="shared" ca="1" si="7"/>
        <v>518518.51851851848</v>
      </c>
      <c r="T71" s="10">
        <f t="shared" ca="1" si="11"/>
        <v>365</v>
      </c>
    </row>
    <row r="72" spans="1:20" x14ac:dyDescent="0.3">
      <c r="A72" s="21">
        <v>48</v>
      </c>
      <c r="B72" s="22">
        <f t="shared" ca="1" si="14"/>
        <v>47335</v>
      </c>
      <c r="C72" s="23">
        <f t="shared" ca="1" si="5"/>
        <v>31</v>
      </c>
      <c r="D72" s="17">
        <f t="shared" ca="1" si="0"/>
        <v>41122.242516489088</v>
      </c>
      <c r="E72" s="18">
        <f t="shared" ca="1" si="8"/>
        <v>37037.037037037036</v>
      </c>
      <c r="F72" s="19">
        <f t="shared" ca="1" si="6"/>
        <v>4085.205479452055</v>
      </c>
      <c r="G72" s="19"/>
      <c r="H72" s="19"/>
      <c r="I72" s="20"/>
      <c r="J72" s="20"/>
      <c r="K72" s="20"/>
      <c r="L72" s="20"/>
      <c r="M72" s="20"/>
      <c r="N72" s="20"/>
      <c r="O72" s="20"/>
      <c r="P72" s="20"/>
      <c r="Q72" s="21" t="str">
        <f t="shared" si="12"/>
        <v>х</v>
      </c>
      <c r="R72" s="21" t="str">
        <f t="shared" si="13"/>
        <v>х</v>
      </c>
      <c r="S72" s="45">
        <f t="shared" ca="1" si="7"/>
        <v>481481.48148148146</v>
      </c>
      <c r="T72" s="10">
        <f t="shared" ca="1" si="11"/>
        <v>365</v>
      </c>
    </row>
    <row r="73" spans="1:20" x14ac:dyDescent="0.3">
      <c r="A73" s="21">
        <v>49</v>
      </c>
      <c r="B73" s="22">
        <f t="shared" ca="1" si="14"/>
        <v>47366</v>
      </c>
      <c r="C73" s="23">
        <f t="shared" ca="1" si="5"/>
        <v>31</v>
      </c>
      <c r="D73" s="17">
        <f t="shared" ca="1" si="0"/>
        <v>40807.995941146626</v>
      </c>
      <c r="E73" s="18">
        <f t="shared" ca="1" si="8"/>
        <v>37037.037037037036</v>
      </c>
      <c r="F73" s="19">
        <f t="shared" ca="1" si="6"/>
        <v>3770.9589041095892</v>
      </c>
      <c r="G73" s="19"/>
      <c r="H73" s="19"/>
      <c r="I73" s="20"/>
      <c r="J73" s="20"/>
      <c r="K73" s="20"/>
      <c r="L73" s="20"/>
      <c r="M73" s="20"/>
      <c r="N73" s="20"/>
      <c r="O73" s="20"/>
      <c r="P73" s="20"/>
      <c r="Q73" s="21" t="str">
        <f t="shared" si="12"/>
        <v>х</v>
      </c>
      <c r="R73" s="21" t="str">
        <f t="shared" si="13"/>
        <v>х</v>
      </c>
      <c r="S73" s="45">
        <f t="shared" ca="1" si="7"/>
        <v>444444.44444444444</v>
      </c>
      <c r="T73" s="10">
        <f t="shared" ca="1" si="11"/>
        <v>365</v>
      </c>
    </row>
    <row r="74" spans="1:20" x14ac:dyDescent="0.3">
      <c r="A74" s="21">
        <v>50</v>
      </c>
      <c r="B74" s="22">
        <f t="shared" ca="1" si="14"/>
        <v>47396</v>
      </c>
      <c r="C74" s="23">
        <f t="shared" ca="1" si="5"/>
        <v>30</v>
      </c>
      <c r="D74" s="17">
        <f t="shared" ca="1" si="0"/>
        <v>40382.242516489088</v>
      </c>
      <c r="E74" s="18">
        <f t="shared" ca="1" si="8"/>
        <v>37037.037037037036</v>
      </c>
      <c r="F74" s="19">
        <f t="shared" ca="1" si="6"/>
        <v>3345.205479452055</v>
      </c>
      <c r="G74" s="19"/>
      <c r="H74" s="19"/>
      <c r="I74" s="20"/>
      <c r="J74" s="20"/>
      <c r="K74" s="20"/>
      <c r="L74" s="20"/>
      <c r="M74" s="20"/>
      <c r="N74" s="20"/>
      <c r="O74" s="20"/>
      <c r="P74" s="20"/>
      <c r="Q74" s="21" t="str">
        <f t="shared" si="12"/>
        <v>х</v>
      </c>
      <c r="R74" s="21" t="str">
        <f t="shared" si="13"/>
        <v>х</v>
      </c>
      <c r="S74" s="45">
        <f t="shared" ca="1" si="7"/>
        <v>407407.40740740742</v>
      </c>
      <c r="T74" s="10">
        <f t="shared" ca="1" si="11"/>
        <v>365</v>
      </c>
    </row>
    <row r="75" spans="1:20" x14ac:dyDescent="0.3">
      <c r="A75" s="21">
        <v>51</v>
      </c>
      <c r="B75" s="22">
        <f t="shared" ca="1" si="14"/>
        <v>47427</v>
      </c>
      <c r="C75" s="23">
        <f t="shared" ca="1" si="5"/>
        <v>31</v>
      </c>
      <c r="D75" s="17">
        <f t="shared" ca="1" si="0"/>
        <v>40179.502790461695</v>
      </c>
      <c r="E75" s="18">
        <f t="shared" ca="1" si="8"/>
        <v>37037.037037037036</v>
      </c>
      <c r="F75" s="19">
        <f t="shared" ca="1" si="6"/>
        <v>3142.4657534246576</v>
      </c>
      <c r="G75" s="19"/>
      <c r="H75" s="19"/>
      <c r="I75" s="20"/>
      <c r="J75" s="20"/>
      <c r="K75" s="20"/>
      <c r="L75" s="20"/>
      <c r="M75" s="20"/>
      <c r="N75" s="20"/>
      <c r="O75" s="20"/>
      <c r="P75" s="20"/>
      <c r="Q75" s="21" t="str">
        <f t="shared" si="12"/>
        <v>х</v>
      </c>
      <c r="R75" s="21" t="str">
        <f t="shared" si="13"/>
        <v>х</v>
      </c>
      <c r="S75" s="45">
        <f t="shared" ca="1" si="7"/>
        <v>370370.37037037039</v>
      </c>
      <c r="T75" s="10">
        <f t="shared" ca="1" si="11"/>
        <v>365</v>
      </c>
    </row>
    <row r="76" spans="1:20" x14ac:dyDescent="0.3">
      <c r="A76" s="21">
        <v>52</v>
      </c>
      <c r="B76" s="22">
        <f t="shared" ca="1" si="14"/>
        <v>47457</v>
      </c>
      <c r="C76" s="23">
        <f t="shared" ca="1" si="5"/>
        <v>30</v>
      </c>
      <c r="D76" s="17">
        <f t="shared" ca="1" si="0"/>
        <v>39774.0233384069</v>
      </c>
      <c r="E76" s="18">
        <f t="shared" ca="1" si="8"/>
        <v>37037.037037037036</v>
      </c>
      <c r="F76" s="19">
        <f t="shared" ca="1" si="6"/>
        <v>2736.9863013698637</v>
      </c>
      <c r="G76" s="19"/>
      <c r="H76" s="19"/>
      <c r="I76" s="20"/>
      <c r="J76" s="20"/>
      <c r="K76" s="20"/>
      <c r="L76" s="20"/>
      <c r="M76" s="20"/>
      <c r="N76" s="20"/>
      <c r="O76" s="20"/>
      <c r="P76" s="20"/>
      <c r="Q76" s="21" t="str">
        <f t="shared" si="12"/>
        <v>х</v>
      </c>
      <c r="R76" s="21" t="str">
        <f t="shared" si="13"/>
        <v>х</v>
      </c>
      <c r="S76" s="45">
        <f t="shared" ca="1" si="7"/>
        <v>333333.33333333337</v>
      </c>
      <c r="T76" s="10">
        <f t="shared" ca="1" si="11"/>
        <v>365</v>
      </c>
    </row>
    <row r="77" spans="1:20" x14ac:dyDescent="0.3">
      <c r="A77" s="21">
        <v>53</v>
      </c>
      <c r="B77" s="22">
        <f t="shared" ca="1" si="14"/>
        <v>47488</v>
      </c>
      <c r="C77" s="23">
        <f t="shared" ca="1" si="5"/>
        <v>31</v>
      </c>
      <c r="D77" s="17">
        <f t="shared" ca="1" si="0"/>
        <v>39551.009639776763</v>
      </c>
      <c r="E77" s="18">
        <f t="shared" ca="1" si="8"/>
        <v>37037.037037037036</v>
      </c>
      <c r="F77" s="19">
        <f t="shared" ca="1" si="6"/>
        <v>2513.9726027397269</v>
      </c>
      <c r="G77" s="19"/>
      <c r="H77" s="19"/>
      <c r="I77" s="20"/>
      <c r="J77" s="20"/>
      <c r="K77" s="20"/>
      <c r="L77" s="20"/>
      <c r="M77" s="20"/>
      <c r="N77" s="20"/>
      <c r="O77" s="20"/>
      <c r="P77" s="20"/>
      <c r="Q77" s="21" t="str">
        <f t="shared" si="12"/>
        <v>х</v>
      </c>
      <c r="R77" s="21" t="str">
        <f t="shared" si="13"/>
        <v>х</v>
      </c>
      <c r="S77" s="45">
        <f t="shared" ca="1" si="7"/>
        <v>296296.29629629635</v>
      </c>
      <c r="T77" s="10">
        <f t="shared" ca="1" si="11"/>
        <v>365</v>
      </c>
    </row>
    <row r="78" spans="1:20" x14ac:dyDescent="0.3">
      <c r="A78" s="21">
        <v>54</v>
      </c>
      <c r="B78" s="22">
        <f t="shared" ca="1" si="14"/>
        <v>47519</v>
      </c>
      <c r="C78" s="23">
        <f t="shared" ca="1" si="5"/>
        <v>31</v>
      </c>
      <c r="D78" s="17">
        <f t="shared" ca="1" si="0"/>
        <v>39236.763064434301</v>
      </c>
      <c r="E78" s="18">
        <f t="shared" ca="1" si="8"/>
        <v>37037.037037037036</v>
      </c>
      <c r="F78" s="19">
        <f t="shared" ca="1" si="6"/>
        <v>2199.7260273972611</v>
      </c>
      <c r="G78" s="19"/>
      <c r="H78" s="19"/>
      <c r="I78" s="20"/>
      <c r="J78" s="20"/>
      <c r="K78" s="20"/>
      <c r="L78" s="20"/>
      <c r="M78" s="20"/>
      <c r="N78" s="20"/>
      <c r="O78" s="20"/>
      <c r="P78" s="20"/>
      <c r="Q78" s="21" t="str">
        <f t="shared" si="12"/>
        <v>х</v>
      </c>
      <c r="R78" s="21" t="str">
        <f t="shared" si="13"/>
        <v>х</v>
      </c>
      <c r="S78" s="45">
        <f t="shared" ca="1" si="7"/>
        <v>259259.25925925933</v>
      </c>
      <c r="T78" s="10">
        <f t="shared" ca="1" si="11"/>
        <v>365</v>
      </c>
    </row>
    <row r="79" spans="1:20" x14ac:dyDescent="0.3">
      <c r="A79" s="21">
        <v>55</v>
      </c>
      <c r="B79" s="22">
        <f t="shared" ca="1" si="14"/>
        <v>47547</v>
      </c>
      <c r="C79" s="23">
        <f t="shared" ca="1" si="5"/>
        <v>28</v>
      </c>
      <c r="D79" s="17">
        <f t="shared" ca="1" si="0"/>
        <v>38740.050735667173</v>
      </c>
      <c r="E79" s="18">
        <f t="shared" ca="1" si="8"/>
        <v>37037.037037037036</v>
      </c>
      <c r="F79" s="19">
        <f t="shared" ca="1" si="6"/>
        <v>1703.0136986301377</v>
      </c>
      <c r="G79" s="19"/>
      <c r="H79" s="19"/>
      <c r="I79" s="20"/>
      <c r="J79" s="20"/>
      <c r="K79" s="20"/>
      <c r="L79" s="20"/>
      <c r="M79" s="20"/>
      <c r="N79" s="20"/>
      <c r="O79" s="20"/>
      <c r="P79" s="20"/>
      <c r="Q79" s="21" t="str">
        <f t="shared" si="12"/>
        <v>х</v>
      </c>
      <c r="R79" s="21" t="str">
        <f t="shared" si="13"/>
        <v>х</v>
      </c>
      <c r="S79" s="45">
        <f t="shared" ca="1" si="7"/>
        <v>222222.22222222231</v>
      </c>
      <c r="T79" s="10">
        <f t="shared" ca="1" si="11"/>
        <v>365</v>
      </c>
    </row>
    <row r="80" spans="1:20" x14ac:dyDescent="0.3">
      <c r="A80" s="21">
        <v>56</v>
      </c>
      <c r="B80" s="22">
        <f ca="1">DATE(YEAR(B79),MONTH(B79)+1,5)</f>
        <v>47578</v>
      </c>
      <c r="C80" s="23">
        <f t="shared" ca="1" si="5"/>
        <v>31</v>
      </c>
      <c r="D80" s="17">
        <f t="shared" ca="1" si="0"/>
        <v>38608.269913749369</v>
      </c>
      <c r="E80" s="18">
        <f t="shared" ca="1" si="8"/>
        <v>37037.037037037036</v>
      </c>
      <c r="F80" s="19">
        <f t="shared" ca="1" si="6"/>
        <v>1571.2328767123297</v>
      </c>
      <c r="G80" s="19"/>
      <c r="H80" s="19"/>
      <c r="I80" s="20"/>
      <c r="J80" s="20"/>
      <c r="K80" s="20"/>
      <c r="L80" s="20"/>
      <c r="M80" s="20"/>
      <c r="N80" s="20"/>
      <c r="O80" s="20"/>
      <c r="P80" s="20"/>
      <c r="Q80" s="21" t="str">
        <f t="shared" si="12"/>
        <v>х</v>
      </c>
      <c r="R80" s="21" t="str">
        <f t="shared" si="13"/>
        <v>х</v>
      </c>
      <c r="S80" s="45">
        <f t="shared" ca="1" si="7"/>
        <v>185185.18518518528</v>
      </c>
      <c r="T80" s="10">
        <f t="shared" ca="1" si="11"/>
        <v>365</v>
      </c>
    </row>
    <row r="81" spans="1:20" x14ac:dyDescent="0.3">
      <c r="A81" s="21">
        <v>57</v>
      </c>
      <c r="B81" s="22">
        <f t="shared" ca="1" si="14"/>
        <v>47608</v>
      </c>
      <c r="C81" s="23">
        <f t="shared" ca="1" si="5"/>
        <v>30</v>
      </c>
      <c r="D81" s="17">
        <f t="shared" ca="1" si="0"/>
        <v>38253.475393201421</v>
      </c>
      <c r="E81" s="18">
        <f t="shared" ca="1" si="8"/>
        <v>37037.037037037036</v>
      </c>
      <c r="F81" s="19">
        <f t="shared" ca="1" si="6"/>
        <v>1216.4383561643845</v>
      </c>
      <c r="G81" s="19"/>
      <c r="H81" s="19"/>
      <c r="I81" s="20"/>
      <c r="J81" s="20"/>
      <c r="K81" s="20"/>
      <c r="L81" s="20"/>
      <c r="M81" s="20"/>
      <c r="N81" s="20"/>
      <c r="O81" s="20"/>
      <c r="P81" s="20"/>
      <c r="Q81" s="21" t="str">
        <f t="shared" si="12"/>
        <v>х</v>
      </c>
      <c r="R81" s="21" t="str">
        <f t="shared" si="13"/>
        <v>х</v>
      </c>
      <c r="S81" s="45">
        <f t="shared" ca="1" si="7"/>
        <v>148148.14814814826</v>
      </c>
      <c r="T81" s="10">
        <f t="shared" ca="1" si="11"/>
        <v>365</v>
      </c>
    </row>
    <row r="82" spans="1:20" x14ac:dyDescent="0.3">
      <c r="A82" s="21">
        <v>58</v>
      </c>
      <c r="B82" s="22">
        <f t="shared" ca="1" si="14"/>
        <v>47639</v>
      </c>
      <c r="C82" s="23">
        <f t="shared" ca="1" si="5"/>
        <v>31</v>
      </c>
      <c r="D82" s="17">
        <f t="shared" ca="1" si="0"/>
        <v>37979.776763064438</v>
      </c>
      <c r="E82" s="18">
        <f t="shared" ref="E82:E84" ca="1" si="15">IF(DAY(B82)=1,$D$3/8,$D$3/54)</f>
        <v>37037.037037037036</v>
      </c>
      <c r="F82" s="19">
        <f t="shared" ca="1" si="6"/>
        <v>942.73972602739821</v>
      </c>
      <c r="G82" s="19"/>
      <c r="H82" s="19"/>
      <c r="I82" s="20"/>
      <c r="J82" s="20"/>
      <c r="K82" s="20"/>
      <c r="L82" s="20"/>
      <c r="M82" s="20"/>
      <c r="N82" s="20"/>
      <c r="O82" s="20"/>
      <c r="P82" s="20"/>
      <c r="Q82" s="21" t="str">
        <f t="shared" si="12"/>
        <v>х</v>
      </c>
      <c r="R82" s="21" t="str">
        <f t="shared" si="13"/>
        <v>х</v>
      </c>
      <c r="S82" s="45">
        <f t="shared" ca="1" si="7"/>
        <v>111111.11111111123</v>
      </c>
      <c r="T82" s="10">
        <f t="shared" ca="1" si="11"/>
        <v>365</v>
      </c>
    </row>
    <row r="83" spans="1:20" x14ac:dyDescent="0.3">
      <c r="A83" s="21">
        <v>59</v>
      </c>
      <c r="B83" s="22">
        <f t="shared" ca="1" si="14"/>
        <v>47669</v>
      </c>
      <c r="C83" s="23">
        <f t="shared" ca="1" si="5"/>
        <v>30</v>
      </c>
      <c r="D83" s="17">
        <f t="shared" ref="D83:D84" ca="1" si="16">IF(DAY(B83)=1,-E83,E83+F83)</f>
        <v>37645.256215119232</v>
      </c>
      <c r="E83" s="18">
        <f t="shared" ca="1" si="15"/>
        <v>37037.037037037036</v>
      </c>
      <c r="F83" s="19">
        <f t="shared" ca="1" si="6"/>
        <v>608.21917808219268</v>
      </c>
      <c r="G83" s="19"/>
      <c r="H83" s="19"/>
      <c r="I83" s="20"/>
      <c r="J83" s="20"/>
      <c r="K83" s="20"/>
      <c r="L83" s="20"/>
      <c r="M83" s="20"/>
      <c r="N83" s="20"/>
      <c r="O83" s="20"/>
      <c r="P83" s="20"/>
      <c r="Q83" s="21" t="str">
        <f t="shared" si="12"/>
        <v>х</v>
      </c>
      <c r="R83" s="21" t="str">
        <f t="shared" si="13"/>
        <v>х</v>
      </c>
      <c r="S83" s="45">
        <f t="shared" ca="1" si="7"/>
        <v>74074.074074074189</v>
      </c>
      <c r="T83" s="10">
        <f t="shared" ca="1" si="11"/>
        <v>365</v>
      </c>
    </row>
    <row r="84" spans="1:20" x14ac:dyDescent="0.3">
      <c r="A84" s="21">
        <v>60</v>
      </c>
      <c r="B84" s="22">
        <f t="shared" ca="1" si="14"/>
        <v>47700</v>
      </c>
      <c r="C84" s="23">
        <f ca="1">IF(AND(DAY(B84)=5,DAY(B83)=5),B84-B83,IF(DAY(B84)=1," ",B84-B82))+4</f>
        <v>35</v>
      </c>
      <c r="D84" s="17">
        <f t="shared" ca="1" si="16"/>
        <v>37391.831557584985</v>
      </c>
      <c r="E84" s="18">
        <f t="shared" ca="1" si="15"/>
        <v>37037.037037037036</v>
      </c>
      <c r="F84" s="19">
        <f t="shared" ref="F84" ca="1" si="17">IF(AND(DAY(B84)=5,DAY(B83)=5),S84*$D$5*C84/T84,IF(AND(DAY(B84)=5,DAY(B83)=1),S83*$D$5*C84/T83," "))</f>
        <v>354.79452054794632</v>
      </c>
      <c r="G84" s="19"/>
      <c r="H84" s="19"/>
      <c r="I84" s="20"/>
      <c r="J84" s="20"/>
      <c r="K84" s="20"/>
      <c r="L84" s="20"/>
      <c r="M84" s="20"/>
      <c r="N84" s="20"/>
      <c r="O84" s="20"/>
      <c r="P84" s="20"/>
      <c r="Q84" s="21" t="str">
        <f t="shared" si="12"/>
        <v>х</v>
      </c>
      <c r="R84" s="21" t="str">
        <f t="shared" si="13"/>
        <v>х</v>
      </c>
      <c r="S84" s="45">
        <f t="shared" ref="S84" ca="1" si="18">IF(DAY(B83)=1,S83+E83,S83-E83)</f>
        <v>37037.037037037153</v>
      </c>
      <c r="T84" s="10">
        <f t="shared" ca="1" si="11"/>
        <v>365</v>
      </c>
    </row>
    <row r="85" spans="1:20" x14ac:dyDescent="0.3">
      <c r="A85" s="24" t="s">
        <v>31</v>
      </c>
      <c r="B85" s="25" t="s">
        <v>32</v>
      </c>
      <c r="C85" s="26"/>
      <c r="D85" s="27">
        <f ca="1">SUM(D25:D30,D32:D36,D38:D44,D46:D50,D52:D58)+SUM(D60:D64,D66:D84)</f>
        <v>2188863.0573021937</v>
      </c>
      <c r="E85" s="27">
        <f ca="1">SUM(E25:E30,E32:E36,E38:E44,E46:E50,E52:E58)+SUM(E60:E64,E66:E84)</f>
        <v>2000000.0000000005</v>
      </c>
      <c r="F85" s="27">
        <f ca="1">SUM(F25:F30,F32:F36,F38:F44,F46:F50,F52:F58)+SUM(F60:F64,F66:F84)</f>
        <v>188863.05730219334</v>
      </c>
      <c r="G85" s="27">
        <f>SUM(G17:G41)</f>
        <v>0</v>
      </c>
      <c r="H85" s="27">
        <f>SUM(H17:H41)</f>
        <v>0</v>
      </c>
      <c r="I85" s="27">
        <f t="shared" ref="I85:P85" si="19">SUM(I17:I41)</f>
        <v>0</v>
      </c>
      <c r="J85" s="27">
        <f t="shared" si="19"/>
        <v>0</v>
      </c>
      <c r="K85" s="27">
        <f t="shared" si="19"/>
        <v>0</v>
      </c>
      <c r="L85" s="27">
        <f t="shared" si="19"/>
        <v>0</v>
      </c>
      <c r="M85" s="27">
        <f t="shared" si="19"/>
        <v>0</v>
      </c>
      <c r="N85" s="27">
        <f t="shared" si="19"/>
        <v>0</v>
      </c>
      <c r="O85" s="27">
        <f t="shared" si="19"/>
        <v>0</v>
      </c>
      <c r="P85" s="27">
        <f t="shared" si="19"/>
        <v>0</v>
      </c>
      <c r="Q85" s="28">
        <f ca="1">XIRR(D17:D84,B17:B84)</f>
        <v>0.10329514145851135</v>
      </c>
      <c r="R85" s="27">
        <f ca="1">SUM(E85:P85)</f>
        <v>2188863.0573021937</v>
      </c>
      <c r="S85" s="46"/>
    </row>
    <row r="86" spans="1:20" x14ac:dyDescent="0.3">
      <c r="A86" s="8"/>
      <c r="B86" s="9"/>
      <c r="D86" s="1"/>
      <c r="E86" s="1"/>
      <c r="F86" s="1"/>
      <c r="G86" s="1"/>
      <c r="S86" s="47"/>
    </row>
    <row r="87" spans="1:20" x14ac:dyDescent="0.3">
      <c r="A87" s="8"/>
      <c r="B87" s="9"/>
      <c r="D87" s="1"/>
      <c r="E87" s="1"/>
      <c r="F87" s="1"/>
      <c r="G87" s="1"/>
      <c r="S87" s="47"/>
    </row>
    <row r="88" spans="1:20" ht="16.5" customHeight="1" x14ac:dyDescent="0.3">
      <c r="A88" s="48" t="s">
        <v>35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7"/>
    </row>
    <row r="89" spans="1:20" x14ac:dyDescent="0.3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7"/>
    </row>
    <row r="90" spans="1:20" x14ac:dyDescent="0.3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7"/>
    </row>
    <row r="91" spans="1:20" x14ac:dyDescent="0.3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7"/>
    </row>
    <row r="92" spans="1:20" x14ac:dyDescent="0.3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7"/>
    </row>
    <row r="93" spans="1:20" x14ac:dyDescent="0.3">
      <c r="A93" s="8"/>
      <c r="B93" s="9"/>
      <c r="D93" s="1"/>
      <c r="E93" s="1"/>
      <c r="F93" s="1"/>
      <c r="G93" s="1"/>
      <c r="S93" s="47"/>
    </row>
    <row r="94" spans="1:20" x14ac:dyDescent="0.3">
      <c r="A94" s="8"/>
      <c r="B94" s="9"/>
      <c r="D94" s="1"/>
      <c r="E94" s="1"/>
      <c r="F94" s="1"/>
      <c r="G94" s="1"/>
      <c r="S94" s="47"/>
    </row>
    <row r="95" spans="1:20" x14ac:dyDescent="0.3">
      <c r="A95" s="8"/>
      <c r="B95" s="9"/>
      <c r="D95" s="1"/>
      <c r="E95" s="1"/>
      <c r="F95" s="1"/>
      <c r="G95" s="1"/>
      <c r="S95" s="47"/>
    </row>
    <row r="96" spans="1:20" x14ac:dyDescent="0.3">
      <c r="A96" s="8"/>
      <c r="B96" s="9"/>
      <c r="D96" s="1"/>
      <c r="E96" s="1"/>
      <c r="F96" s="1"/>
      <c r="G96" s="1"/>
      <c r="S96" s="47"/>
    </row>
    <row r="97" spans="1:19" x14ac:dyDescent="0.3">
      <c r="A97" s="8"/>
      <c r="B97" s="9"/>
      <c r="D97" s="1"/>
      <c r="E97" s="1"/>
      <c r="F97" s="1"/>
      <c r="G97" s="1"/>
      <c r="S97" s="47"/>
    </row>
    <row r="98" spans="1:19" x14ac:dyDescent="0.3">
      <c r="A98" s="8"/>
      <c r="B98" s="9"/>
      <c r="D98" s="1"/>
      <c r="E98" s="1"/>
      <c r="F98" s="1"/>
      <c r="G98" s="1"/>
      <c r="S98" s="47"/>
    </row>
    <row r="99" spans="1:19" x14ac:dyDescent="0.3">
      <c r="A99" s="8"/>
      <c r="B99" s="9"/>
      <c r="D99" s="1"/>
      <c r="E99" s="1"/>
      <c r="F99" s="1"/>
      <c r="G99" s="1"/>
      <c r="S99" s="47"/>
    </row>
    <row r="100" spans="1:19" x14ac:dyDescent="0.3">
      <c r="A100" s="8"/>
      <c r="B100" s="9"/>
      <c r="D100" s="1"/>
      <c r="E100" s="1"/>
      <c r="F100" s="1"/>
      <c r="G100" s="1"/>
      <c r="S100" s="47"/>
    </row>
    <row r="101" spans="1:19" x14ac:dyDescent="0.3">
      <c r="A101" s="8"/>
      <c r="B101" s="9"/>
      <c r="D101" s="1"/>
      <c r="E101" s="1"/>
      <c r="F101" s="1"/>
      <c r="G101" s="1"/>
      <c r="S101" s="47"/>
    </row>
    <row r="102" spans="1:19" x14ac:dyDescent="0.3">
      <c r="A102" s="8"/>
      <c r="B102" s="9"/>
      <c r="D102" s="1"/>
      <c r="E102" s="1"/>
      <c r="F102" s="1"/>
      <c r="G102" s="1"/>
      <c r="S102" s="47"/>
    </row>
    <row r="103" spans="1:19" x14ac:dyDescent="0.3">
      <c r="A103" s="8"/>
      <c r="B103" s="9"/>
      <c r="D103" s="1"/>
      <c r="E103" s="1"/>
      <c r="F103" s="1"/>
      <c r="G103" s="1"/>
    </row>
    <row r="104" spans="1:19" x14ac:dyDescent="0.3">
      <c r="A104" s="8"/>
      <c r="B104" s="9"/>
      <c r="D104" s="1"/>
      <c r="E104" s="1"/>
      <c r="F104" s="1"/>
      <c r="G104" s="1"/>
    </row>
    <row r="105" spans="1:19" x14ac:dyDescent="0.3">
      <c r="A105" s="8"/>
      <c r="B105" s="9"/>
      <c r="D105" s="1"/>
      <c r="E105" s="1"/>
      <c r="F105" s="1"/>
      <c r="G105" s="1"/>
    </row>
    <row r="106" spans="1:19" x14ac:dyDescent="0.3">
      <c r="A106" s="8"/>
      <c r="B106" s="9"/>
      <c r="D106" s="1"/>
      <c r="E106" s="1"/>
      <c r="F106" s="1"/>
      <c r="G106" s="1"/>
    </row>
    <row r="107" spans="1:19" x14ac:dyDescent="0.3">
      <c r="A107" s="8"/>
      <c r="B107" s="9"/>
      <c r="D107" s="1"/>
      <c r="E107" s="1"/>
      <c r="F107" s="1"/>
      <c r="G107" s="1"/>
    </row>
    <row r="108" spans="1:19" x14ac:dyDescent="0.3">
      <c r="A108" s="8"/>
      <c r="B108" s="9"/>
      <c r="D108" s="1"/>
      <c r="E108" s="1"/>
      <c r="F108" s="1"/>
      <c r="G108" s="1"/>
    </row>
    <row r="109" spans="1:19" x14ac:dyDescent="0.3">
      <c r="A109" s="8"/>
      <c r="B109" s="9"/>
      <c r="D109" s="1"/>
      <c r="E109" s="1"/>
      <c r="F109" s="1"/>
      <c r="G109" s="1"/>
    </row>
    <row r="110" spans="1:19" x14ac:dyDescent="0.3">
      <c r="A110" s="8"/>
      <c r="B110" s="9"/>
      <c r="D110" s="1"/>
      <c r="E110" s="1"/>
      <c r="F110" s="1"/>
      <c r="G110" s="1"/>
    </row>
    <row r="111" spans="1:19" x14ac:dyDescent="0.3">
      <c r="A111" s="8"/>
      <c r="B111" s="9"/>
      <c r="D111" s="1"/>
      <c r="E111" s="1"/>
      <c r="F111" s="1"/>
      <c r="G111" s="1"/>
    </row>
    <row r="112" spans="1:19" x14ac:dyDescent="0.3">
      <c r="A112" s="8"/>
      <c r="B112" s="9"/>
      <c r="D112" s="1"/>
      <c r="E112" s="1"/>
      <c r="F112" s="1"/>
      <c r="G112" s="1"/>
    </row>
    <row r="113" spans="1:23" x14ac:dyDescent="0.3">
      <c r="A113" s="8"/>
      <c r="B113" s="9"/>
      <c r="D113" s="1"/>
      <c r="E113" s="1"/>
      <c r="F113" s="1"/>
      <c r="G113" s="1"/>
    </row>
    <row r="114" spans="1:23" x14ac:dyDescent="0.3">
      <c r="A114" s="8"/>
      <c r="B114" s="9"/>
      <c r="D114" s="1"/>
      <c r="E114" s="1"/>
      <c r="F114" s="1"/>
      <c r="G114" s="1"/>
    </row>
    <row r="115" spans="1:23" x14ac:dyDescent="0.3">
      <c r="A115" s="8"/>
      <c r="B115" s="9"/>
      <c r="D115" s="1"/>
      <c r="E115" s="1"/>
      <c r="F115" s="1"/>
      <c r="G115" s="1"/>
    </row>
    <row r="116" spans="1:23" x14ac:dyDescent="0.3">
      <c r="A116" s="8"/>
      <c r="B116" s="9"/>
      <c r="D116" s="1"/>
      <c r="E116" s="1"/>
      <c r="F116" s="1"/>
      <c r="G116" s="1"/>
    </row>
    <row r="117" spans="1:23" x14ac:dyDescent="0.3">
      <c r="A117" s="8"/>
      <c r="B117" s="9"/>
      <c r="D117" s="1"/>
      <c r="E117" s="1"/>
      <c r="F117" s="1"/>
      <c r="G117" s="1"/>
    </row>
    <row r="118" spans="1:23" x14ac:dyDescent="0.3">
      <c r="A118" s="8"/>
      <c r="B118" s="9"/>
      <c r="D118" s="1"/>
      <c r="E118" s="1"/>
      <c r="F118" s="1"/>
      <c r="G118" s="1"/>
    </row>
    <row r="119" spans="1:23" x14ac:dyDescent="0.3">
      <c r="A119" s="8"/>
      <c r="B119" s="9"/>
      <c r="D119" s="1"/>
      <c r="E119" s="1"/>
      <c r="F119" s="1"/>
      <c r="G119" s="1"/>
    </row>
    <row r="120" spans="1:23" x14ac:dyDescent="0.3">
      <c r="A120" s="8"/>
      <c r="B120" s="9"/>
      <c r="D120" s="1"/>
      <c r="E120" s="1"/>
      <c r="F120" s="1"/>
      <c r="G120" s="1"/>
    </row>
    <row r="121" spans="1:23" x14ac:dyDescent="0.3">
      <c r="A121" s="8"/>
      <c r="B121" s="8"/>
      <c r="G121" s="1"/>
    </row>
    <row r="122" spans="1:23" x14ac:dyDescent="0.3">
      <c r="A122" s="8"/>
      <c r="B122" s="8"/>
    </row>
    <row r="123" spans="1:23" x14ac:dyDescent="0.3">
      <c r="A123" s="8"/>
      <c r="B123" s="8"/>
    </row>
    <row r="124" spans="1:23" x14ac:dyDescent="0.3">
      <c r="A124" s="8"/>
      <c r="B124" s="8"/>
    </row>
    <row r="125" spans="1:23" x14ac:dyDescent="0.3">
      <c r="A125" s="8"/>
      <c r="B125" s="8"/>
    </row>
    <row r="126" spans="1:23" s="1" customFormat="1" x14ac:dyDescent="0.3">
      <c r="A126" s="8"/>
      <c r="B126" s="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10"/>
      <c r="T126" s="10"/>
      <c r="U126" s="2"/>
      <c r="V126" s="2"/>
      <c r="W126" s="2"/>
    </row>
    <row r="127" spans="1:23" s="1" customFormat="1" x14ac:dyDescent="0.3">
      <c r="A127" s="8"/>
      <c r="B127" s="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10"/>
      <c r="T127" s="10"/>
      <c r="U127" s="2"/>
      <c r="V127" s="2"/>
      <c r="W127" s="2"/>
    </row>
    <row r="128" spans="1:23" s="1" customFormat="1" x14ac:dyDescent="0.3">
      <c r="A128" s="8"/>
      <c r="B128" s="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0"/>
      <c r="T128" s="10"/>
      <c r="U128" s="2"/>
      <c r="V128" s="2"/>
      <c r="W128" s="2"/>
    </row>
    <row r="129" spans="1:23" s="1" customFormat="1" x14ac:dyDescent="0.3">
      <c r="A129" s="8"/>
      <c r="B129" s="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10"/>
      <c r="T129" s="10"/>
      <c r="U129" s="2"/>
      <c r="V129" s="2"/>
      <c r="W129" s="2"/>
    </row>
    <row r="130" spans="1:23" s="1" customFormat="1" x14ac:dyDescent="0.3">
      <c r="A130" s="8"/>
      <c r="B130" s="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10"/>
      <c r="T130" s="10"/>
      <c r="U130" s="2"/>
      <c r="V130" s="2"/>
      <c r="W130" s="2"/>
    </row>
    <row r="131" spans="1:23" s="1" customFormat="1" x14ac:dyDescent="0.3">
      <c r="A131" s="8"/>
      <c r="B131" s="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10"/>
      <c r="T131" s="10"/>
      <c r="U131" s="2"/>
      <c r="V131" s="2"/>
      <c r="W131" s="2"/>
    </row>
    <row r="132" spans="1:23" s="1" customFormat="1" x14ac:dyDescent="0.3">
      <c r="A132" s="8"/>
      <c r="B132" s="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10"/>
      <c r="T132" s="10"/>
      <c r="U132" s="2"/>
      <c r="V132" s="2"/>
      <c r="W132" s="2"/>
    </row>
  </sheetData>
  <sheetProtection algorithmName="SHA-512" hashValue="o3Ne04Of8ZYogt1Cxo/cFfW2LxcGeB6+6ciCE1vFzH+rvfBkhfDyirhfqMVE/8g3VYRWeFliaxcJlLT5vlZ8bQ==" saltValue="LUi7sgZrcyrWrMthxUWilQ==" spinCount="100000" sheet="1" objects="1" scenarios="1"/>
  <protectedRanges>
    <protectedRange sqref="D3" name="Диапазон1"/>
  </protectedRanges>
  <mergeCells count="23">
    <mergeCell ref="A1:C1"/>
    <mergeCell ref="A88:R92"/>
    <mergeCell ref="A9:C9"/>
    <mergeCell ref="A6:C6"/>
    <mergeCell ref="A7:C7"/>
    <mergeCell ref="A12:A15"/>
    <mergeCell ref="B12:B15"/>
    <mergeCell ref="C12:C15"/>
    <mergeCell ref="D12:D15"/>
    <mergeCell ref="E12:P12"/>
    <mergeCell ref="Q12:Q15"/>
    <mergeCell ref="R12:R15"/>
    <mergeCell ref="E13:E15"/>
    <mergeCell ref="F13:F15"/>
    <mergeCell ref="G13:P13"/>
    <mergeCell ref="G14:J14"/>
    <mergeCell ref="K14:L14"/>
    <mergeCell ref="M14:P14"/>
    <mergeCell ref="A2:C2"/>
    <mergeCell ref="A3:C3"/>
    <mergeCell ref="A5:C5"/>
    <mergeCell ref="A4:C4"/>
    <mergeCell ref="A11:R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abSelected="1" zoomScaleNormal="100" workbookViewId="0">
      <selection activeCell="F7" sqref="F7"/>
    </sheetView>
  </sheetViews>
  <sheetFormatPr defaultColWidth="9.109375" defaultRowHeight="15.6" x14ac:dyDescent="0.3"/>
  <cols>
    <col min="1" max="1" width="8" style="2" customWidth="1"/>
    <col min="2" max="2" width="17.88671875" style="2" customWidth="1"/>
    <col min="3" max="3" width="14.5546875" style="1" customWidth="1"/>
    <col min="4" max="4" width="17.109375" style="2" customWidth="1"/>
    <col min="5" max="5" width="14.6640625" style="2" customWidth="1"/>
    <col min="6" max="6" width="14.5546875" style="2" customWidth="1"/>
    <col min="7" max="7" width="13.5546875" style="2" customWidth="1"/>
    <col min="8" max="8" width="13.44140625" style="2" customWidth="1"/>
    <col min="9" max="9" width="12.6640625" style="2" customWidth="1"/>
    <col min="10" max="10" width="11.33203125" style="2" customWidth="1"/>
    <col min="11" max="11" width="14.109375" style="2" customWidth="1"/>
    <col min="12" max="12" width="12" style="2" customWidth="1"/>
    <col min="13" max="13" width="12.88671875" style="2" customWidth="1"/>
    <col min="14" max="14" width="10.88671875" style="2" customWidth="1"/>
    <col min="15" max="15" width="11.33203125" style="2" bestFit="1" customWidth="1"/>
    <col min="16" max="16" width="11.6640625" style="2" customWidth="1"/>
    <col min="17" max="17" width="11.33203125" style="2" customWidth="1"/>
    <col min="18" max="18" width="14.33203125" style="2" customWidth="1"/>
    <col min="19" max="19" width="14.5546875" style="10" customWidth="1"/>
    <col min="20" max="20" width="9.109375" style="10"/>
    <col min="21" max="16384" width="9.109375" style="2"/>
  </cols>
  <sheetData>
    <row r="1" spans="1:20" x14ac:dyDescent="0.3">
      <c r="A1" s="50" t="s">
        <v>36</v>
      </c>
      <c r="B1" s="50"/>
      <c r="C1" s="50"/>
      <c r="D1" s="36">
        <f ca="1">TODAY()</f>
        <v>45870</v>
      </c>
    </row>
    <row r="2" spans="1:20" x14ac:dyDescent="0.3">
      <c r="A2" s="50" t="s">
        <v>37</v>
      </c>
      <c r="B2" s="50"/>
      <c r="C2" s="50"/>
      <c r="D2" s="12">
        <f ca="1">IF(AND(D1&gt;=DATE(YEAR(D1),8,1),D1&lt;=DATE(YEAR(D1),8,31)),D1,IF(D1&lt;DATE(YEAR(D1),8,1),DATE(YEAR(D1),8,1),DATE(YEAR(D1)+1,8,1)))</f>
        <v>45870</v>
      </c>
      <c r="E2" s="5"/>
      <c r="F2" s="33"/>
      <c r="G2" s="5"/>
      <c r="H2" s="5"/>
      <c r="I2" s="5"/>
      <c r="J2" s="5"/>
      <c r="K2" s="10" t="s">
        <v>6</v>
      </c>
    </row>
    <row r="3" spans="1:20" x14ac:dyDescent="0.3">
      <c r="A3" s="52" t="s">
        <v>1</v>
      </c>
      <c r="B3" s="53"/>
      <c r="C3" s="54"/>
      <c r="D3" s="3">
        <v>1000000</v>
      </c>
      <c r="E3" s="31"/>
      <c r="F3" s="33"/>
      <c r="G3" s="5"/>
      <c r="H3" s="5"/>
      <c r="I3" s="5"/>
      <c r="J3" s="5"/>
    </row>
    <row r="4" spans="1:20" x14ac:dyDescent="0.3">
      <c r="A4" s="52" t="s">
        <v>5</v>
      </c>
      <c r="B4" s="53"/>
      <c r="C4" s="54"/>
      <c r="D4" s="13" t="s">
        <v>6</v>
      </c>
      <c r="E4" s="31"/>
      <c r="F4" s="5"/>
      <c r="G4" s="5"/>
      <c r="H4" s="5"/>
      <c r="I4" s="5"/>
      <c r="J4" s="5"/>
    </row>
    <row r="5" spans="1:20" x14ac:dyDescent="0.3">
      <c r="A5" s="52" t="s">
        <v>2</v>
      </c>
      <c r="B5" s="53"/>
      <c r="C5" s="54"/>
      <c r="D5" s="14">
        <v>0.1399</v>
      </c>
      <c r="E5" s="31"/>
      <c r="F5" s="5"/>
      <c r="G5" s="5"/>
      <c r="H5" s="5"/>
      <c r="I5" s="5"/>
      <c r="J5" s="5"/>
    </row>
    <row r="6" spans="1:20" x14ac:dyDescent="0.3">
      <c r="A6" s="50" t="s">
        <v>3</v>
      </c>
      <c r="B6" s="50"/>
      <c r="C6" s="50"/>
      <c r="D6" s="14">
        <v>0</v>
      </c>
      <c r="E6" s="4"/>
      <c r="F6" s="5"/>
      <c r="G6" s="35"/>
      <c r="H6" s="5"/>
      <c r="I6" s="5"/>
      <c r="J6" s="5"/>
    </row>
    <row r="7" spans="1:20" x14ac:dyDescent="0.3">
      <c r="A7" s="50" t="s">
        <v>0</v>
      </c>
      <c r="B7" s="50"/>
      <c r="C7" s="50"/>
      <c r="D7" s="34">
        <v>36</v>
      </c>
      <c r="E7" s="4"/>
      <c r="F7" s="5"/>
      <c r="G7" s="5"/>
      <c r="H7" s="5"/>
      <c r="I7" s="5"/>
      <c r="J7" s="5"/>
    </row>
    <row r="8" spans="1:20" s="6" customFormat="1" x14ac:dyDescent="0.3">
      <c r="A8" s="2"/>
      <c r="B8" s="2"/>
      <c r="C8" s="1"/>
      <c r="D8" s="2"/>
      <c r="E8" s="2"/>
      <c r="F8" s="2"/>
      <c r="G8" s="2"/>
      <c r="S8" s="39"/>
      <c r="T8" s="39"/>
    </row>
    <row r="9" spans="1:20" s="6" customFormat="1" x14ac:dyDescent="0.3">
      <c r="A9" s="50" t="s">
        <v>4</v>
      </c>
      <c r="B9" s="50"/>
      <c r="C9" s="50"/>
      <c r="D9" s="7"/>
      <c r="E9" s="2"/>
      <c r="F9" s="2"/>
      <c r="G9" s="2"/>
      <c r="S9" s="40"/>
      <c r="T9" s="39"/>
    </row>
    <row r="10" spans="1:20" s="6" customFormat="1" x14ac:dyDescent="0.3">
      <c r="A10" s="29"/>
      <c r="B10" s="29"/>
      <c r="C10" s="29"/>
      <c r="D10" s="2"/>
      <c r="E10" s="2"/>
      <c r="F10" s="2"/>
      <c r="G10" s="2"/>
      <c r="S10" s="40"/>
      <c r="T10" s="39"/>
    </row>
    <row r="11" spans="1:20" s="6" customFormat="1" x14ac:dyDescent="0.3">
      <c r="A11" s="51" t="s">
        <v>33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41"/>
      <c r="T11" s="39"/>
    </row>
    <row r="12" spans="1:20" s="6" customFormat="1" ht="15.75" customHeight="1" x14ac:dyDescent="0.3">
      <c r="A12" s="49" t="s">
        <v>7</v>
      </c>
      <c r="B12" s="49" t="s">
        <v>8</v>
      </c>
      <c r="C12" s="49" t="s">
        <v>9</v>
      </c>
      <c r="D12" s="49" t="s">
        <v>10</v>
      </c>
      <c r="E12" s="49" t="s">
        <v>11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 t="s">
        <v>12</v>
      </c>
      <c r="R12" s="49" t="s">
        <v>13</v>
      </c>
      <c r="S12" s="42"/>
      <c r="T12" s="39"/>
    </row>
    <row r="13" spans="1:20" s="6" customFormat="1" ht="15.75" customHeight="1" x14ac:dyDescent="0.3">
      <c r="A13" s="49"/>
      <c r="B13" s="49"/>
      <c r="C13" s="49"/>
      <c r="D13" s="49"/>
      <c r="E13" s="49" t="s">
        <v>14</v>
      </c>
      <c r="F13" s="49" t="s">
        <v>15</v>
      </c>
      <c r="G13" s="49" t="s">
        <v>16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2"/>
      <c r="T13" s="39"/>
    </row>
    <row r="14" spans="1:20" s="6" customFormat="1" ht="15.75" customHeight="1" x14ac:dyDescent="0.3">
      <c r="A14" s="49"/>
      <c r="B14" s="49"/>
      <c r="C14" s="49"/>
      <c r="D14" s="49"/>
      <c r="E14" s="49"/>
      <c r="F14" s="49"/>
      <c r="G14" s="49" t="s">
        <v>17</v>
      </c>
      <c r="H14" s="49"/>
      <c r="I14" s="49"/>
      <c r="J14" s="49"/>
      <c r="K14" s="49" t="s">
        <v>18</v>
      </c>
      <c r="L14" s="49"/>
      <c r="M14" s="49" t="s">
        <v>19</v>
      </c>
      <c r="N14" s="49"/>
      <c r="O14" s="49"/>
      <c r="P14" s="49"/>
      <c r="Q14" s="49"/>
      <c r="R14" s="49"/>
      <c r="S14" s="42"/>
      <c r="T14" s="39"/>
    </row>
    <row r="15" spans="1:20" s="6" customFormat="1" ht="93" customHeight="1" x14ac:dyDescent="0.3">
      <c r="A15" s="49"/>
      <c r="B15" s="49"/>
      <c r="C15" s="49"/>
      <c r="D15" s="49"/>
      <c r="E15" s="49"/>
      <c r="F15" s="49"/>
      <c r="G15" s="30" t="s">
        <v>29</v>
      </c>
      <c r="H15" s="30" t="s">
        <v>30</v>
      </c>
      <c r="I15" s="30" t="s">
        <v>20</v>
      </c>
      <c r="J15" s="30" t="s">
        <v>21</v>
      </c>
      <c r="K15" s="30" t="s">
        <v>22</v>
      </c>
      <c r="L15" s="30" t="s">
        <v>23</v>
      </c>
      <c r="M15" s="30" t="s">
        <v>24</v>
      </c>
      <c r="N15" s="30" t="s">
        <v>25</v>
      </c>
      <c r="O15" s="30" t="s">
        <v>26</v>
      </c>
      <c r="P15" s="30" t="s">
        <v>27</v>
      </c>
      <c r="Q15" s="49"/>
      <c r="R15" s="49"/>
      <c r="S15" s="42" t="s">
        <v>28</v>
      </c>
      <c r="T15" s="39" t="s">
        <v>34</v>
      </c>
    </row>
    <row r="16" spans="1:20" s="6" customFormat="1" x14ac:dyDescent="0.3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43"/>
      <c r="T16" s="39"/>
    </row>
    <row r="17" spans="1:20" x14ac:dyDescent="0.3">
      <c r="A17" s="15"/>
      <c r="B17" s="37">
        <f ca="1">D2</f>
        <v>45870</v>
      </c>
      <c r="C17" s="16" t="s">
        <v>32</v>
      </c>
      <c r="D17" s="17">
        <f>-E17</f>
        <v>-333333.33333333331</v>
      </c>
      <c r="E17" s="18">
        <f>$D$3/3</f>
        <v>333333.33333333331</v>
      </c>
      <c r="F17" s="15" t="s">
        <v>32</v>
      </c>
      <c r="G17" s="17">
        <v>0</v>
      </c>
      <c r="H17" s="18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1" t="s">
        <v>32</v>
      </c>
      <c r="R17" s="21" t="s">
        <v>32</v>
      </c>
      <c r="S17" s="44"/>
    </row>
    <row r="18" spans="1:20" x14ac:dyDescent="0.3">
      <c r="A18" s="21">
        <v>1</v>
      </c>
      <c r="B18" s="38">
        <f ca="1">DATE(YEAR(B17),9,5)</f>
        <v>45905</v>
      </c>
      <c r="C18" s="23">
        <f ca="1">B18-B17-4</f>
        <v>31</v>
      </c>
      <c r="D18" s="17">
        <f ca="1">IF(DAY(B18)=1,-E18,E18+F18)</f>
        <v>3960.6392694063925</v>
      </c>
      <c r="E18" s="18">
        <v>0</v>
      </c>
      <c r="F18" s="19">
        <f ca="1">S18*$D$5*C18/T18</f>
        <v>3960.6392694063925</v>
      </c>
      <c r="G18" s="19"/>
      <c r="H18" s="19"/>
      <c r="I18" s="20"/>
      <c r="J18" s="20"/>
      <c r="K18" s="20"/>
      <c r="L18" s="20"/>
      <c r="M18" s="20"/>
      <c r="N18" s="20"/>
      <c r="O18" s="19"/>
      <c r="P18" s="20"/>
      <c r="Q18" s="21" t="str">
        <f>IFERROR(IF(A18&gt;$D$7," ","х")," ")</f>
        <v>х</v>
      </c>
      <c r="R18" s="21" t="str">
        <f>IFERROR(IF(A18&gt;$D$7," ","х")," ")</f>
        <v>х</v>
      </c>
      <c r="S18" s="45">
        <f>E17</f>
        <v>333333.33333333331</v>
      </c>
      <c r="T18" s="10">
        <f ca="1">IFERROR(IF(MONTH(DATE(YEAR(B17),2,28)+1)=2,366,365)," ")</f>
        <v>365</v>
      </c>
    </row>
    <row r="19" spans="1:20" ht="15.75" customHeight="1" x14ac:dyDescent="0.3">
      <c r="A19" s="21">
        <v>2</v>
      </c>
      <c r="B19" s="38">
        <f ca="1">IF(OR(MONTH(B18)=1,MONTH(B18)=8),DATE(YEAR(B18),MONTH(B18)+1,1),IF(DAY(B18)=1,DATE(YEAR(B18),MONTH(B18),5),DATE(YEAR(B18),MONTH(B18)+1,5)))</f>
        <v>45935</v>
      </c>
      <c r="C19" s="23">
        <f ca="1">IF(AND(DAY(B19)=5,DAY(B18)=5),B19-B18,IF(DAY(B19)=1," ",B19-B17))</f>
        <v>30</v>
      </c>
      <c r="D19" s="17">
        <f t="shared" ref="D19:D55" ca="1" si="0">IF(DAY(B19)=1,-E19,E19+F19)</f>
        <v>3832.8767123287666</v>
      </c>
      <c r="E19" s="18">
        <v>0</v>
      </c>
      <c r="F19" s="19">
        <f ca="1">IF(AND(DAY(B19)=5,DAY(B18)=5),S19*$D$5*C19/T19,IF(AND(DAY(B19)=5,DAY(B18)=1),S18*$D$5*C19/T18," "))</f>
        <v>3832.8767123287666</v>
      </c>
      <c r="G19" s="19"/>
      <c r="H19" s="19"/>
      <c r="I19" s="20"/>
      <c r="J19" s="20"/>
      <c r="K19" s="20"/>
      <c r="L19" s="20"/>
      <c r="M19" s="20"/>
      <c r="N19" s="20"/>
      <c r="O19" s="19"/>
      <c r="P19" s="20"/>
      <c r="Q19" s="21" t="str">
        <f t="shared" ref="Q19:Q55" si="1">IFERROR(IF(A19&gt;$D$7," ","х")," ")</f>
        <v>х</v>
      </c>
      <c r="R19" s="21" t="str">
        <f t="shared" ref="R19:R55" si="2">IFERROR(IF(A19&gt;$D$7," ","х")," ")</f>
        <v>х</v>
      </c>
      <c r="S19" s="45">
        <f ca="1">IF(DAY(B18)=1,S18+E18,S18-E18)</f>
        <v>333333.33333333331</v>
      </c>
      <c r="T19" s="10">
        <f t="shared" ref="T19:T55" ca="1" si="3">IFERROR(IF(MONTH(DATE(YEAR(B18),2,28)+1)=2,366,365)," ")</f>
        <v>365</v>
      </c>
    </row>
    <row r="20" spans="1:20" x14ac:dyDescent="0.3">
      <c r="A20" s="21">
        <v>3</v>
      </c>
      <c r="B20" s="38">
        <f t="shared" ref="B20:B34" ca="1" si="4">IF(OR(MONTH(B19)=1,MONTH(B19)=8),DATE(YEAR(B19),MONTH(B19)+1,1),IF(DAY(B19)=1,DATE(YEAR(B19),MONTH(B19),5),DATE(YEAR(B19),MONTH(B19)+1,5)))</f>
        <v>45966</v>
      </c>
      <c r="C20" s="23">
        <f t="shared" ref="C20:C55" ca="1" si="5">IF(AND(DAY(B20)=5,DAY(B19)=5),B20-B19,IF(DAY(B20)=1," ",B20-B18))</f>
        <v>31</v>
      </c>
      <c r="D20" s="17">
        <f t="shared" ca="1" si="0"/>
        <v>3960.6392694063925</v>
      </c>
      <c r="E20" s="18">
        <v>0</v>
      </c>
      <c r="F20" s="19">
        <f t="shared" ref="F20:F55" ca="1" si="6">IF(AND(DAY(B20)=5,DAY(B19)=5),S20*$D$5*C20/T20,IF(AND(DAY(B20)=5,DAY(B19)=1),S19*$D$5*C20/T19," "))</f>
        <v>3960.6392694063925</v>
      </c>
      <c r="G20" s="19"/>
      <c r="H20" s="19"/>
      <c r="I20" s="20"/>
      <c r="J20" s="20"/>
      <c r="K20" s="20"/>
      <c r="L20" s="20"/>
      <c r="M20" s="20"/>
      <c r="N20" s="20"/>
      <c r="O20" s="19"/>
      <c r="P20" s="20"/>
      <c r="Q20" s="21" t="str">
        <f t="shared" si="1"/>
        <v>х</v>
      </c>
      <c r="R20" s="21" t="str">
        <f t="shared" si="2"/>
        <v>х</v>
      </c>
      <c r="S20" s="45">
        <f t="shared" ref="S20:S55" ca="1" si="7">IF(DAY(B19)=1,S19+E19,S19-E19)</f>
        <v>333333.33333333331</v>
      </c>
      <c r="T20" s="10">
        <f t="shared" ca="1" si="3"/>
        <v>365</v>
      </c>
    </row>
    <row r="21" spans="1:20" x14ac:dyDescent="0.3">
      <c r="A21" s="21">
        <v>4</v>
      </c>
      <c r="B21" s="38">
        <f t="shared" ca="1" si="4"/>
        <v>45996</v>
      </c>
      <c r="C21" s="23">
        <f t="shared" ca="1" si="5"/>
        <v>30</v>
      </c>
      <c r="D21" s="17">
        <f t="shared" ca="1" si="0"/>
        <v>3832.8767123287666</v>
      </c>
      <c r="E21" s="18">
        <v>0</v>
      </c>
      <c r="F21" s="19">
        <f t="shared" ca="1" si="6"/>
        <v>3832.8767123287666</v>
      </c>
      <c r="G21" s="19"/>
      <c r="H21" s="19"/>
      <c r="I21" s="20"/>
      <c r="J21" s="20"/>
      <c r="K21" s="20"/>
      <c r="L21" s="20"/>
      <c r="M21" s="20"/>
      <c r="N21" s="20"/>
      <c r="O21" s="19"/>
      <c r="P21" s="20"/>
      <c r="Q21" s="21" t="str">
        <f t="shared" si="1"/>
        <v>х</v>
      </c>
      <c r="R21" s="21" t="str">
        <f t="shared" si="2"/>
        <v>х</v>
      </c>
      <c r="S21" s="45">
        <f t="shared" ca="1" si="7"/>
        <v>333333.33333333331</v>
      </c>
      <c r="T21" s="10">
        <f t="shared" ca="1" si="3"/>
        <v>365</v>
      </c>
    </row>
    <row r="22" spans="1:20" x14ac:dyDescent="0.3">
      <c r="A22" s="21">
        <v>5</v>
      </c>
      <c r="B22" s="38">
        <f t="shared" ca="1" si="4"/>
        <v>46027</v>
      </c>
      <c r="C22" s="23">
        <f t="shared" ca="1" si="5"/>
        <v>31</v>
      </c>
      <c r="D22" s="17">
        <f t="shared" ca="1" si="0"/>
        <v>3960.6392694063925</v>
      </c>
      <c r="E22" s="18">
        <v>0</v>
      </c>
      <c r="F22" s="19">
        <f t="shared" ca="1" si="6"/>
        <v>3960.6392694063925</v>
      </c>
      <c r="G22" s="19"/>
      <c r="H22" s="19"/>
      <c r="I22" s="20"/>
      <c r="J22" s="20"/>
      <c r="K22" s="20"/>
      <c r="L22" s="20"/>
      <c r="M22" s="20"/>
      <c r="N22" s="20"/>
      <c r="O22" s="19"/>
      <c r="P22" s="20"/>
      <c r="Q22" s="21" t="str">
        <f t="shared" si="1"/>
        <v>х</v>
      </c>
      <c r="R22" s="21" t="str">
        <f t="shared" si="2"/>
        <v>х</v>
      </c>
      <c r="S22" s="45">
        <f t="shared" ca="1" si="7"/>
        <v>333333.33333333331</v>
      </c>
      <c r="T22" s="10">
        <f t="shared" ca="1" si="3"/>
        <v>365</v>
      </c>
    </row>
    <row r="23" spans="1:20" x14ac:dyDescent="0.3">
      <c r="A23" s="21"/>
      <c r="B23" s="38">
        <f t="shared" ca="1" si="4"/>
        <v>46054</v>
      </c>
      <c r="C23" s="23" t="str">
        <f t="shared" ca="1" si="5"/>
        <v xml:space="preserve"> </v>
      </c>
      <c r="D23" s="17">
        <f t="shared" ca="1" si="0"/>
        <v>-333333.33333333331</v>
      </c>
      <c r="E23" s="18">
        <f ca="1">IF(DAY(B23)=1,$D$3/3,$D$3/30)</f>
        <v>333333.33333333331</v>
      </c>
      <c r="F23" s="15" t="s">
        <v>32</v>
      </c>
      <c r="G23" s="17">
        <v>0</v>
      </c>
      <c r="H23" s="18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21" t="str">
        <f t="shared" si="1"/>
        <v>х</v>
      </c>
      <c r="R23" s="21" t="str">
        <f t="shared" si="2"/>
        <v>х</v>
      </c>
      <c r="S23" s="45">
        <f ca="1">IF(DAY(B22)=1,S22+E22,S22-E22)</f>
        <v>333333.33333333331</v>
      </c>
      <c r="T23" s="10">
        <f t="shared" ca="1" si="3"/>
        <v>365</v>
      </c>
    </row>
    <row r="24" spans="1:20" x14ac:dyDescent="0.3">
      <c r="A24" s="21">
        <v>6</v>
      </c>
      <c r="B24" s="38">
        <f t="shared" ca="1" si="4"/>
        <v>46058</v>
      </c>
      <c r="C24" s="23">
        <f t="shared" ca="1" si="5"/>
        <v>31</v>
      </c>
      <c r="D24" s="17">
        <f t="shared" ca="1" si="0"/>
        <v>3960.6392694063925</v>
      </c>
      <c r="E24" s="18">
        <v>0</v>
      </c>
      <c r="F24" s="19">
        <f t="shared" ca="1" si="6"/>
        <v>3960.6392694063925</v>
      </c>
      <c r="G24" s="19"/>
      <c r="H24" s="19"/>
      <c r="I24" s="20"/>
      <c r="J24" s="20"/>
      <c r="K24" s="20"/>
      <c r="L24" s="20"/>
      <c r="M24" s="20"/>
      <c r="N24" s="20"/>
      <c r="O24" s="19"/>
      <c r="P24" s="20"/>
      <c r="Q24" s="21" t="str">
        <f t="shared" si="1"/>
        <v>х</v>
      </c>
      <c r="R24" s="21" t="str">
        <f t="shared" si="2"/>
        <v>х</v>
      </c>
      <c r="S24" s="45">
        <f t="shared" ca="1" si="7"/>
        <v>666666.66666666663</v>
      </c>
      <c r="T24" s="10">
        <f t="shared" ca="1" si="3"/>
        <v>365</v>
      </c>
    </row>
    <row r="25" spans="1:20" x14ac:dyDescent="0.3">
      <c r="A25" s="21">
        <v>7</v>
      </c>
      <c r="B25" s="38">
        <f t="shared" ca="1" si="4"/>
        <v>46086</v>
      </c>
      <c r="C25" s="23">
        <f t="shared" ca="1" si="5"/>
        <v>28</v>
      </c>
      <c r="D25" s="17">
        <f t="shared" ca="1" si="0"/>
        <v>40488.036529680365</v>
      </c>
      <c r="E25" s="18">
        <f ca="1">IF(DAY(B25)=1,$D$3/3,$D$3/30)</f>
        <v>33333.333333333336</v>
      </c>
      <c r="F25" s="19">
        <f t="shared" ca="1" si="6"/>
        <v>7154.7031963470317</v>
      </c>
      <c r="G25" s="19"/>
      <c r="H25" s="19"/>
      <c r="I25" s="20"/>
      <c r="J25" s="20"/>
      <c r="K25" s="20"/>
      <c r="L25" s="20"/>
      <c r="M25" s="20"/>
      <c r="N25" s="20"/>
      <c r="O25" s="19"/>
      <c r="P25" s="20"/>
      <c r="Q25" s="21" t="str">
        <f t="shared" si="1"/>
        <v>х</v>
      </c>
      <c r="R25" s="21" t="str">
        <f t="shared" si="2"/>
        <v>х</v>
      </c>
      <c r="S25" s="45">
        <f t="shared" ca="1" si="7"/>
        <v>666666.66666666663</v>
      </c>
      <c r="T25" s="10">
        <f t="shared" ca="1" si="3"/>
        <v>365</v>
      </c>
    </row>
    <row r="26" spans="1:20" x14ac:dyDescent="0.3">
      <c r="A26" s="21">
        <v>8</v>
      </c>
      <c r="B26" s="38">
        <f t="shared" ca="1" si="4"/>
        <v>46117</v>
      </c>
      <c r="C26" s="23">
        <f t="shared" ca="1" si="5"/>
        <v>31</v>
      </c>
      <c r="D26" s="17">
        <f t="shared" ca="1" si="0"/>
        <v>40858.547945205479</v>
      </c>
      <c r="E26" s="18">
        <f t="shared" ref="E26:E55" ca="1" si="8">IF(DAY(B26)=1,$D$3/3,$D$3/30)</f>
        <v>33333.333333333336</v>
      </c>
      <c r="F26" s="19">
        <f t="shared" ca="1" si="6"/>
        <v>7525.2146118721439</v>
      </c>
      <c r="G26" s="19"/>
      <c r="H26" s="19"/>
      <c r="I26" s="20"/>
      <c r="J26" s="20"/>
      <c r="K26" s="20"/>
      <c r="L26" s="20"/>
      <c r="M26" s="20"/>
      <c r="N26" s="20"/>
      <c r="O26" s="19"/>
      <c r="P26" s="20"/>
      <c r="Q26" s="21" t="str">
        <f t="shared" si="1"/>
        <v>х</v>
      </c>
      <c r="R26" s="21" t="str">
        <f t="shared" si="2"/>
        <v>х</v>
      </c>
      <c r="S26" s="45">
        <f t="shared" ca="1" si="7"/>
        <v>633333.33333333326</v>
      </c>
      <c r="T26" s="10">
        <f t="shared" ca="1" si="3"/>
        <v>365</v>
      </c>
    </row>
    <row r="27" spans="1:20" x14ac:dyDescent="0.3">
      <c r="A27" s="21">
        <v>9</v>
      </c>
      <c r="B27" s="38">
        <f t="shared" ca="1" si="4"/>
        <v>46147</v>
      </c>
      <c r="C27" s="23">
        <f t="shared" ca="1" si="5"/>
        <v>30</v>
      </c>
      <c r="D27" s="17">
        <f t="shared" ca="1" si="0"/>
        <v>40232.511415525114</v>
      </c>
      <c r="E27" s="18">
        <f t="shared" ca="1" si="8"/>
        <v>33333.333333333336</v>
      </c>
      <c r="F27" s="19">
        <f t="shared" ca="1" si="6"/>
        <v>6899.1780821917791</v>
      </c>
      <c r="G27" s="19"/>
      <c r="H27" s="19"/>
      <c r="I27" s="20"/>
      <c r="J27" s="20"/>
      <c r="K27" s="20"/>
      <c r="L27" s="20"/>
      <c r="M27" s="20"/>
      <c r="N27" s="20"/>
      <c r="O27" s="19"/>
      <c r="P27" s="20"/>
      <c r="Q27" s="21" t="str">
        <f t="shared" si="1"/>
        <v>х</v>
      </c>
      <c r="R27" s="21" t="str">
        <f t="shared" si="2"/>
        <v>х</v>
      </c>
      <c r="S27" s="45">
        <f t="shared" ca="1" si="7"/>
        <v>599999.99999999988</v>
      </c>
      <c r="T27" s="10">
        <f t="shared" ca="1" si="3"/>
        <v>365</v>
      </c>
    </row>
    <row r="28" spans="1:20" x14ac:dyDescent="0.3">
      <c r="A28" s="21">
        <v>10</v>
      </c>
      <c r="B28" s="38">
        <f t="shared" ca="1" si="4"/>
        <v>46178</v>
      </c>
      <c r="C28" s="23">
        <f t="shared" ca="1" si="5"/>
        <v>31</v>
      </c>
      <c r="D28" s="17">
        <f t="shared" ca="1" si="0"/>
        <v>40066.420091324202</v>
      </c>
      <c r="E28" s="18">
        <f t="shared" ca="1" si="8"/>
        <v>33333.333333333336</v>
      </c>
      <c r="F28" s="19">
        <f t="shared" ca="1" si="6"/>
        <v>6733.0867579908663</v>
      </c>
      <c r="G28" s="19"/>
      <c r="H28" s="19"/>
      <c r="I28" s="20"/>
      <c r="J28" s="20"/>
      <c r="K28" s="20"/>
      <c r="L28" s="20"/>
      <c r="M28" s="20"/>
      <c r="N28" s="20"/>
      <c r="O28" s="19"/>
      <c r="P28" s="20"/>
      <c r="Q28" s="21" t="str">
        <f t="shared" si="1"/>
        <v>х</v>
      </c>
      <c r="R28" s="21" t="str">
        <f t="shared" si="2"/>
        <v>х</v>
      </c>
      <c r="S28" s="45">
        <f t="shared" ca="1" si="7"/>
        <v>566666.66666666651</v>
      </c>
      <c r="T28" s="10">
        <f t="shared" ca="1" si="3"/>
        <v>365</v>
      </c>
    </row>
    <row r="29" spans="1:20" x14ac:dyDescent="0.3">
      <c r="A29" s="21">
        <v>11</v>
      </c>
      <c r="B29" s="38">
        <f t="shared" ca="1" si="4"/>
        <v>46208</v>
      </c>
      <c r="C29" s="23">
        <f t="shared" ca="1" si="5"/>
        <v>30</v>
      </c>
      <c r="D29" s="17">
        <f t="shared" ca="1" si="0"/>
        <v>39465.936073059362</v>
      </c>
      <c r="E29" s="18">
        <f t="shared" ca="1" si="8"/>
        <v>33333.333333333336</v>
      </c>
      <c r="F29" s="19">
        <f t="shared" ca="1" si="6"/>
        <v>6132.602739726025</v>
      </c>
      <c r="G29" s="19"/>
      <c r="H29" s="19"/>
      <c r="I29" s="20"/>
      <c r="J29" s="20"/>
      <c r="K29" s="20"/>
      <c r="L29" s="20"/>
      <c r="M29" s="20"/>
      <c r="N29" s="20"/>
      <c r="O29" s="19"/>
      <c r="P29" s="20"/>
      <c r="Q29" s="21" t="str">
        <f t="shared" si="1"/>
        <v>х</v>
      </c>
      <c r="R29" s="21" t="str">
        <f t="shared" si="2"/>
        <v>х</v>
      </c>
      <c r="S29" s="45">
        <f t="shared" ca="1" si="7"/>
        <v>533333.33333333314</v>
      </c>
      <c r="T29" s="10">
        <f t="shared" ca="1" si="3"/>
        <v>365</v>
      </c>
    </row>
    <row r="30" spans="1:20" x14ac:dyDescent="0.3">
      <c r="A30" s="21">
        <v>12</v>
      </c>
      <c r="B30" s="38">
        <f t="shared" ca="1" si="4"/>
        <v>46239</v>
      </c>
      <c r="C30" s="23">
        <f t="shared" ca="1" si="5"/>
        <v>31</v>
      </c>
      <c r="D30" s="17">
        <f t="shared" ca="1" si="0"/>
        <v>39274.292237442925</v>
      </c>
      <c r="E30" s="18">
        <f t="shared" ca="1" si="8"/>
        <v>33333.333333333336</v>
      </c>
      <c r="F30" s="19">
        <f t="shared" ca="1" si="6"/>
        <v>5940.9589041095869</v>
      </c>
      <c r="G30" s="19"/>
      <c r="H30" s="19"/>
      <c r="I30" s="20"/>
      <c r="J30" s="20"/>
      <c r="K30" s="20"/>
      <c r="L30" s="20"/>
      <c r="M30" s="20"/>
      <c r="N30" s="20"/>
      <c r="O30" s="19"/>
      <c r="P30" s="20"/>
      <c r="Q30" s="21" t="str">
        <f t="shared" si="1"/>
        <v>х</v>
      </c>
      <c r="R30" s="21" t="str">
        <f t="shared" si="2"/>
        <v>х</v>
      </c>
      <c r="S30" s="45">
        <f t="shared" ca="1" si="7"/>
        <v>499999.99999999983</v>
      </c>
      <c r="T30" s="10">
        <f t="shared" ca="1" si="3"/>
        <v>365</v>
      </c>
    </row>
    <row r="31" spans="1:20" x14ac:dyDescent="0.3">
      <c r="A31" s="21"/>
      <c r="B31" s="38">
        <f t="shared" ca="1" si="4"/>
        <v>46266</v>
      </c>
      <c r="C31" s="23" t="str">
        <f t="shared" ca="1" si="5"/>
        <v xml:space="preserve"> </v>
      </c>
      <c r="D31" s="17">
        <f t="shared" ca="1" si="0"/>
        <v>-333333.33333333331</v>
      </c>
      <c r="E31" s="18">
        <f t="shared" ca="1" si="8"/>
        <v>333333.33333333331</v>
      </c>
      <c r="F31" s="15" t="s">
        <v>32</v>
      </c>
      <c r="G31" s="17">
        <v>0</v>
      </c>
      <c r="H31" s="18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21" t="str">
        <f t="shared" si="1"/>
        <v>х</v>
      </c>
      <c r="R31" s="21" t="str">
        <f t="shared" si="2"/>
        <v>х</v>
      </c>
      <c r="S31" s="45">
        <f t="shared" ca="1" si="7"/>
        <v>466666.66666666651</v>
      </c>
      <c r="T31" s="10">
        <f t="shared" ca="1" si="3"/>
        <v>365</v>
      </c>
    </row>
    <row r="32" spans="1:20" x14ac:dyDescent="0.3">
      <c r="A32" s="21">
        <v>13</v>
      </c>
      <c r="B32" s="22">
        <f t="shared" ca="1" si="4"/>
        <v>46270</v>
      </c>
      <c r="C32" s="23">
        <f t="shared" ca="1" si="5"/>
        <v>31</v>
      </c>
      <c r="D32" s="17">
        <f t="shared" ca="1" si="0"/>
        <v>38878.22831050228</v>
      </c>
      <c r="E32" s="18">
        <f t="shared" ca="1" si="8"/>
        <v>33333.333333333336</v>
      </c>
      <c r="F32" s="19">
        <f t="shared" ca="1" si="6"/>
        <v>5544.8949771689477</v>
      </c>
      <c r="G32" s="19"/>
      <c r="H32" s="19"/>
      <c r="I32" s="20"/>
      <c r="J32" s="20"/>
      <c r="K32" s="20"/>
      <c r="L32" s="20"/>
      <c r="M32" s="20"/>
      <c r="N32" s="20"/>
      <c r="O32" s="19"/>
      <c r="P32" s="20"/>
      <c r="Q32" s="21" t="str">
        <f t="shared" si="1"/>
        <v>х</v>
      </c>
      <c r="R32" s="21" t="str">
        <f t="shared" si="2"/>
        <v>х</v>
      </c>
      <c r="S32" s="45">
        <f t="shared" ca="1" si="7"/>
        <v>799999.99999999977</v>
      </c>
      <c r="T32" s="10">
        <f t="shared" ca="1" si="3"/>
        <v>365</v>
      </c>
    </row>
    <row r="33" spans="1:20" ht="15.75" customHeight="1" x14ac:dyDescent="0.3">
      <c r="A33" s="21">
        <v>14</v>
      </c>
      <c r="B33" s="22">
        <f t="shared" ca="1" si="4"/>
        <v>46300</v>
      </c>
      <c r="C33" s="23">
        <f t="shared" ca="1" si="5"/>
        <v>30</v>
      </c>
      <c r="D33" s="17">
        <f t="shared" ca="1" si="0"/>
        <v>42148.949771689498</v>
      </c>
      <c r="E33" s="18">
        <f t="shared" ca="1" si="8"/>
        <v>33333.333333333336</v>
      </c>
      <c r="F33" s="19">
        <f t="shared" ca="1" si="6"/>
        <v>8815.6164383561627</v>
      </c>
      <c r="G33" s="19"/>
      <c r="H33" s="19"/>
      <c r="I33" s="20"/>
      <c r="J33" s="20"/>
      <c r="K33" s="20"/>
      <c r="L33" s="20"/>
      <c r="M33" s="20"/>
      <c r="N33" s="20"/>
      <c r="O33" s="19"/>
      <c r="P33" s="20"/>
      <c r="Q33" s="21" t="str">
        <f t="shared" si="1"/>
        <v>х</v>
      </c>
      <c r="R33" s="21" t="str">
        <f t="shared" si="2"/>
        <v>х</v>
      </c>
      <c r="S33" s="45">
        <f t="shared" ca="1" si="7"/>
        <v>766666.6666666664</v>
      </c>
      <c r="T33" s="10">
        <f t="shared" ca="1" si="3"/>
        <v>365</v>
      </c>
    </row>
    <row r="34" spans="1:20" x14ac:dyDescent="0.3">
      <c r="A34" s="21">
        <v>15</v>
      </c>
      <c r="B34" s="22">
        <f t="shared" ca="1" si="4"/>
        <v>46331</v>
      </c>
      <c r="C34" s="23">
        <f t="shared" ca="1" si="5"/>
        <v>31</v>
      </c>
      <c r="D34" s="17">
        <f t="shared" ca="1" si="0"/>
        <v>42046.739726027394</v>
      </c>
      <c r="E34" s="18">
        <f t="shared" ca="1" si="8"/>
        <v>33333.333333333336</v>
      </c>
      <c r="F34" s="19">
        <f t="shared" ca="1" si="6"/>
        <v>8713.4063926940598</v>
      </c>
      <c r="G34" s="19"/>
      <c r="H34" s="19"/>
      <c r="I34" s="20"/>
      <c r="J34" s="20"/>
      <c r="K34" s="20"/>
      <c r="L34" s="20"/>
      <c r="M34" s="20"/>
      <c r="N34" s="20"/>
      <c r="O34" s="19"/>
      <c r="P34" s="20"/>
      <c r="Q34" s="21" t="str">
        <f t="shared" si="1"/>
        <v>х</v>
      </c>
      <c r="R34" s="21" t="str">
        <f t="shared" si="2"/>
        <v>х</v>
      </c>
      <c r="S34" s="45">
        <f t="shared" ca="1" si="7"/>
        <v>733333.33333333302</v>
      </c>
      <c r="T34" s="10">
        <f t="shared" ca="1" si="3"/>
        <v>365</v>
      </c>
    </row>
    <row r="35" spans="1:20" x14ac:dyDescent="0.3">
      <c r="A35" s="21">
        <v>16</v>
      </c>
      <c r="B35" s="22">
        <f t="shared" ref="B35:B39" ca="1" si="9">DATE(YEAR(B34),MONTH(B34)+1,5)</f>
        <v>46361</v>
      </c>
      <c r="C35" s="23">
        <f t="shared" ca="1" si="5"/>
        <v>30</v>
      </c>
      <c r="D35" s="17">
        <f t="shared" ca="1" si="0"/>
        <v>41382.374429223739</v>
      </c>
      <c r="E35" s="18">
        <f t="shared" ca="1" si="8"/>
        <v>33333.333333333336</v>
      </c>
      <c r="F35" s="19">
        <f t="shared" ca="1" si="6"/>
        <v>8049.0410958904058</v>
      </c>
      <c r="G35" s="19"/>
      <c r="H35" s="19"/>
      <c r="I35" s="20"/>
      <c r="J35" s="20"/>
      <c r="K35" s="20"/>
      <c r="L35" s="20"/>
      <c r="M35" s="20"/>
      <c r="N35" s="20"/>
      <c r="O35" s="19"/>
      <c r="P35" s="20"/>
      <c r="Q35" s="21" t="str">
        <f t="shared" si="1"/>
        <v>х</v>
      </c>
      <c r="R35" s="21" t="str">
        <f t="shared" si="2"/>
        <v>х</v>
      </c>
      <c r="S35" s="45">
        <f t="shared" ca="1" si="7"/>
        <v>699999.99999999965</v>
      </c>
      <c r="T35" s="10">
        <f t="shared" ca="1" si="3"/>
        <v>365</v>
      </c>
    </row>
    <row r="36" spans="1:20" x14ac:dyDescent="0.3">
      <c r="A36" s="21">
        <v>17</v>
      </c>
      <c r="B36" s="22">
        <f t="shared" ca="1" si="9"/>
        <v>46392</v>
      </c>
      <c r="C36" s="23">
        <f t="shared" ca="1" si="5"/>
        <v>31</v>
      </c>
      <c r="D36" s="17">
        <f t="shared" ca="1" si="0"/>
        <v>41254.611872146117</v>
      </c>
      <c r="E36" s="18">
        <f t="shared" ca="1" si="8"/>
        <v>33333.333333333336</v>
      </c>
      <c r="F36" s="19">
        <f t="shared" ca="1" si="6"/>
        <v>7921.2785388127813</v>
      </c>
      <c r="G36" s="19"/>
      <c r="H36" s="19"/>
      <c r="I36" s="20"/>
      <c r="J36" s="20"/>
      <c r="K36" s="20"/>
      <c r="L36" s="20"/>
      <c r="M36" s="20"/>
      <c r="N36" s="20"/>
      <c r="O36" s="19"/>
      <c r="P36" s="20"/>
      <c r="Q36" s="21" t="str">
        <f t="shared" si="1"/>
        <v>х</v>
      </c>
      <c r="R36" s="21" t="str">
        <f t="shared" si="2"/>
        <v>х</v>
      </c>
      <c r="S36" s="45">
        <f t="shared" ca="1" si="7"/>
        <v>666666.66666666628</v>
      </c>
      <c r="T36" s="10">
        <f t="shared" ca="1" si="3"/>
        <v>365</v>
      </c>
    </row>
    <row r="37" spans="1:20" x14ac:dyDescent="0.3">
      <c r="A37" s="21">
        <v>18</v>
      </c>
      <c r="B37" s="22">
        <f t="shared" ca="1" si="9"/>
        <v>46423</v>
      </c>
      <c r="C37" s="23">
        <f t="shared" ca="1" si="5"/>
        <v>31</v>
      </c>
      <c r="D37" s="17">
        <f t="shared" ca="1" si="0"/>
        <v>40858.547945205479</v>
      </c>
      <c r="E37" s="18">
        <f t="shared" ca="1" si="8"/>
        <v>33333.333333333336</v>
      </c>
      <c r="F37" s="19">
        <f t="shared" ca="1" si="6"/>
        <v>7525.2146118721403</v>
      </c>
      <c r="G37" s="17"/>
      <c r="H37" s="18"/>
      <c r="I37" s="19"/>
      <c r="J37" s="19"/>
      <c r="K37" s="19"/>
      <c r="L37" s="19"/>
      <c r="M37" s="19"/>
      <c r="N37" s="19"/>
      <c r="O37" s="19"/>
      <c r="P37" s="19"/>
      <c r="Q37" s="21" t="str">
        <f t="shared" si="1"/>
        <v>х</v>
      </c>
      <c r="R37" s="21" t="str">
        <f t="shared" si="2"/>
        <v>х</v>
      </c>
      <c r="S37" s="45">
        <f t="shared" ca="1" si="7"/>
        <v>633333.33333333291</v>
      </c>
      <c r="T37" s="10">
        <f t="shared" ca="1" si="3"/>
        <v>365</v>
      </c>
    </row>
    <row r="38" spans="1:20" x14ac:dyDescent="0.3">
      <c r="A38" s="21">
        <v>19</v>
      </c>
      <c r="B38" s="22">
        <f t="shared" ca="1" si="9"/>
        <v>46451</v>
      </c>
      <c r="C38" s="23">
        <f t="shared" ca="1" si="5"/>
        <v>28</v>
      </c>
      <c r="D38" s="17">
        <f t="shared" ca="1" si="0"/>
        <v>39772.566210045661</v>
      </c>
      <c r="E38" s="18">
        <f t="shared" ca="1" si="8"/>
        <v>33333.333333333336</v>
      </c>
      <c r="F38" s="19">
        <f t="shared" ca="1" si="6"/>
        <v>6439.2328767123236</v>
      </c>
      <c r="G38" s="19"/>
      <c r="H38" s="19"/>
      <c r="I38" s="20"/>
      <c r="J38" s="20"/>
      <c r="K38" s="20"/>
      <c r="L38" s="20"/>
      <c r="M38" s="20"/>
      <c r="N38" s="20"/>
      <c r="O38" s="19"/>
      <c r="P38" s="20"/>
      <c r="Q38" s="21" t="str">
        <f t="shared" si="1"/>
        <v>х</v>
      </c>
      <c r="R38" s="21" t="str">
        <f t="shared" si="2"/>
        <v>х</v>
      </c>
      <c r="S38" s="45">
        <f t="shared" ca="1" si="7"/>
        <v>599999.99999999953</v>
      </c>
      <c r="T38" s="10">
        <f t="shared" ca="1" si="3"/>
        <v>365</v>
      </c>
    </row>
    <row r="39" spans="1:20" x14ac:dyDescent="0.3">
      <c r="A39" s="21">
        <v>20</v>
      </c>
      <c r="B39" s="22">
        <f t="shared" ca="1" si="9"/>
        <v>46482</v>
      </c>
      <c r="C39" s="23">
        <f t="shared" ca="1" si="5"/>
        <v>31</v>
      </c>
      <c r="D39" s="17">
        <f t="shared" ca="1" si="0"/>
        <v>40066.420091324195</v>
      </c>
      <c r="E39" s="18">
        <f t="shared" ca="1" si="8"/>
        <v>33333.333333333336</v>
      </c>
      <c r="F39" s="19">
        <f t="shared" ca="1" si="6"/>
        <v>6733.0867579908618</v>
      </c>
      <c r="G39" s="19"/>
      <c r="H39" s="19"/>
      <c r="I39" s="20"/>
      <c r="J39" s="20"/>
      <c r="K39" s="20"/>
      <c r="L39" s="20"/>
      <c r="M39" s="20"/>
      <c r="N39" s="20"/>
      <c r="O39" s="19"/>
      <c r="P39" s="20"/>
      <c r="Q39" s="21" t="str">
        <f t="shared" si="1"/>
        <v>х</v>
      </c>
      <c r="R39" s="21" t="str">
        <f t="shared" si="2"/>
        <v>х</v>
      </c>
      <c r="S39" s="45">
        <f t="shared" ca="1" si="7"/>
        <v>566666.66666666616</v>
      </c>
      <c r="T39" s="10">
        <f t="shared" ca="1" si="3"/>
        <v>365</v>
      </c>
    </row>
    <row r="40" spans="1:20" x14ac:dyDescent="0.3">
      <c r="A40" s="21">
        <v>21</v>
      </c>
      <c r="B40" s="22">
        <f t="shared" ref="B40:B54" ca="1" si="10">DATE(YEAR(B39),MONTH(B39)+1,5)</f>
        <v>46512</v>
      </c>
      <c r="C40" s="23">
        <f t="shared" ca="1" si="5"/>
        <v>30</v>
      </c>
      <c r="D40" s="17">
        <f t="shared" ca="1" si="0"/>
        <v>39465.936073059354</v>
      </c>
      <c r="E40" s="18">
        <f t="shared" ca="1" si="8"/>
        <v>33333.333333333336</v>
      </c>
      <c r="F40" s="19">
        <f t="shared" ca="1" si="6"/>
        <v>6132.6027397260214</v>
      </c>
      <c r="G40" s="19"/>
      <c r="H40" s="19"/>
      <c r="I40" s="20"/>
      <c r="J40" s="20"/>
      <c r="K40" s="20"/>
      <c r="L40" s="20"/>
      <c r="M40" s="20"/>
      <c r="N40" s="20"/>
      <c r="O40" s="19"/>
      <c r="P40" s="20"/>
      <c r="Q40" s="21" t="str">
        <f t="shared" si="1"/>
        <v>х</v>
      </c>
      <c r="R40" s="21" t="str">
        <f t="shared" si="2"/>
        <v>х</v>
      </c>
      <c r="S40" s="45">
        <f t="shared" ca="1" si="7"/>
        <v>533333.33333333279</v>
      </c>
      <c r="T40" s="10">
        <f t="shared" ca="1" si="3"/>
        <v>365</v>
      </c>
    </row>
    <row r="41" spans="1:20" x14ac:dyDescent="0.3">
      <c r="A41" s="21">
        <v>22</v>
      </c>
      <c r="B41" s="22">
        <f t="shared" ca="1" si="10"/>
        <v>46543</v>
      </c>
      <c r="C41" s="23">
        <f t="shared" ca="1" si="5"/>
        <v>31</v>
      </c>
      <c r="D41" s="17">
        <f t="shared" ca="1" si="0"/>
        <v>39274.292237442918</v>
      </c>
      <c r="E41" s="18">
        <f t="shared" ca="1" si="8"/>
        <v>33333.333333333336</v>
      </c>
      <c r="F41" s="19">
        <f t="shared" ca="1" si="6"/>
        <v>5940.9589041095824</v>
      </c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1" t="str">
        <f t="shared" si="1"/>
        <v>х</v>
      </c>
      <c r="R41" s="21" t="str">
        <f t="shared" si="2"/>
        <v>х</v>
      </c>
      <c r="S41" s="45">
        <f t="shared" ca="1" si="7"/>
        <v>499999.99999999948</v>
      </c>
      <c r="T41" s="10">
        <f t="shared" ca="1" si="3"/>
        <v>365</v>
      </c>
    </row>
    <row r="42" spans="1:20" x14ac:dyDescent="0.3">
      <c r="A42" s="21">
        <v>23</v>
      </c>
      <c r="B42" s="22">
        <f t="shared" ca="1" si="10"/>
        <v>46573</v>
      </c>
      <c r="C42" s="23">
        <f t="shared" ca="1" si="5"/>
        <v>30</v>
      </c>
      <c r="D42" s="17">
        <f t="shared" ca="1" si="0"/>
        <v>38699.360730593602</v>
      </c>
      <c r="E42" s="18">
        <f t="shared" ca="1" si="8"/>
        <v>33333.333333333336</v>
      </c>
      <c r="F42" s="19">
        <f t="shared" ca="1" si="6"/>
        <v>5366.0273972602672</v>
      </c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1" t="str">
        <f t="shared" si="1"/>
        <v>х</v>
      </c>
      <c r="R42" s="21" t="str">
        <f t="shared" si="2"/>
        <v>х</v>
      </c>
      <c r="S42" s="45">
        <f t="shared" ca="1" si="7"/>
        <v>466666.66666666616</v>
      </c>
      <c r="T42" s="10">
        <f t="shared" ca="1" si="3"/>
        <v>365</v>
      </c>
    </row>
    <row r="43" spans="1:20" x14ac:dyDescent="0.3">
      <c r="A43" s="21">
        <v>24</v>
      </c>
      <c r="B43" s="22">
        <f t="shared" ca="1" si="10"/>
        <v>46604</v>
      </c>
      <c r="C43" s="23">
        <f t="shared" ca="1" si="5"/>
        <v>31</v>
      </c>
      <c r="D43" s="17">
        <f t="shared" ca="1" si="0"/>
        <v>38482.164383561641</v>
      </c>
      <c r="E43" s="18">
        <f t="shared" ca="1" si="8"/>
        <v>33333.333333333336</v>
      </c>
      <c r="F43" s="19">
        <f t="shared" ca="1" si="6"/>
        <v>5148.8310502283048</v>
      </c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1" t="str">
        <f t="shared" si="1"/>
        <v>х</v>
      </c>
      <c r="R43" s="21" t="str">
        <f t="shared" si="2"/>
        <v>х</v>
      </c>
      <c r="S43" s="45">
        <f t="shared" ca="1" si="7"/>
        <v>433333.33333333285</v>
      </c>
      <c r="T43" s="10">
        <f t="shared" ca="1" si="3"/>
        <v>365</v>
      </c>
    </row>
    <row r="44" spans="1:20" x14ac:dyDescent="0.3">
      <c r="A44" s="21">
        <v>25</v>
      </c>
      <c r="B44" s="22">
        <f t="shared" ca="1" si="10"/>
        <v>46635</v>
      </c>
      <c r="C44" s="23">
        <f t="shared" ca="1" si="5"/>
        <v>31</v>
      </c>
      <c r="D44" s="17">
        <f t="shared" ca="1" si="0"/>
        <v>38086.100456621003</v>
      </c>
      <c r="E44" s="18">
        <f t="shared" ca="1" si="8"/>
        <v>33333.333333333336</v>
      </c>
      <c r="F44" s="19">
        <f t="shared" ca="1" si="6"/>
        <v>4752.7671232876655</v>
      </c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1" t="str">
        <f t="shared" si="1"/>
        <v>х</v>
      </c>
      <c r="R44" s="21" t="str">
        <f t="shared" si="2"/>
        <v>х</v>
      </c>
      <c r="S44" s="45">
        <f t="shared" ca="1" si="7"/>
        <v>399999.99999999953</v>
      </c>
      <c r="T44" s="10">
        <f t="shared" ca="1" si="3"/>
        <v>365</v>
      </c>
    </row>
    <row r="45" spans="1:20" x14ac:dyDescent="0.3">
      <c r="A45" s="21">
        <v>26</v>
      </c>
      <c r="B45" s="22">
        <f t="shared" ca="1" si="10"/>
        <v>46665</v>
      </c>
      <c r="C45" s="23">
        <f t="shared" ca="1" si="5"/>
        <v>30</v>
      </c>
      <c r="D45" s="17">
        <f t="shared" ca="1" si="0"/>
        <v>37549.497716894977</v>
      </c>
      <c r="E45" s="18">
        <f t="shared" ca="1" si="8"/>
        <v>33333.333333333336</v>
      </c>
      <c r="F45" s="19">
        <f t="shared" ca="1" si="6"/>
        <v>4216.1643835616387</v>
      </c>
      <c r="G45" s="17"/>
      <c r="H45" s="18"/>
      <c r="I45" s="19"/>
      <c r="J45" s="19"/>
      <c r="K45" s="19"/>
      <c r="L45" s="19"/>
      <c r="M45" s="19"/>
      <c r="N45" s="19"/>
      <c r="O45" s="19"/>
      <c r="P45" s="19"/>
      <c r="Q45" s="21" t="str">
        <f t="shared" si="1"/>
        <v>х</v>
      </c>
      <c r="R45" s="21" t="str">
        <f t="shared" si="2"/>
        <v>х</v>
      </c>
      <c r="S45" s="45">
        <f t="shared" ca="1" si="7"/>
        <v>366666.66666666622</v>
      </c>
      <c r="T45" s="10">
        <f t="shared" ca="1" si="3"/>
        <v>365</v>
      </c>
    </row>
    <row r="46" spans="1:20" x14ac:dyDescent="0.3">
      <c r="A46" s="21">
        <v>27</v>
      </c>
      <c r="B46" s="22">
        <f t="shared" ca="1" si="10"/>
        <v>46696</v>
      </c>
      <c r="C46" s="23">
        <f ca="1">IF(AND(DAY(B46)=5,DAY(B45)=5),B46-B45,IF(DAY(B46)=1," ",B46-B44))</f>
        <v>31</v>
      </c>
      <c r="D46" s="17">
        <f t="shared" ca="1" si="0"/>
        <v>37293.972602739726</v>
      </c>
      <c r="E46" s="18">
        <f t="shared" ca="1" si="8"/>
        <v>33333.333333333336</v>
      </c>
      <c r="F46" s="19">
        <f t="shared" ca="1" si="6"/>
        <v>3960.6392694063875</v>
      </c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1" t="str">
        <f t="shared" si="1"/>
        <v>х</v>
      </c>
      <c r="R46" s="21" t="str">
        <f t="shared" si="2"/>
        <v>х</v>
      </c>
      <c r="S46" s="45">
        <f ca="1">IF(DAY(B45)=1,S45+E45,S45-E45)</f>
        <v>333333.33333333291</v>
      </c>
      <c r="T46" s="10">
        <f ca="1">IFERROR(IF(MONTH(DATE(YEAR(B45),2,28)+1)=2,366,365)," ")</f>
        <v>365</v>
      </c>
    </row>
    <row r="47" spans="1:20" x14ac:dyDescent="0.3">
      <c r="A47" s="21">
        <v>28</v>
      </c>
      <c r="B47" s="22">
        <f t="shared" ca="1" si="10"/>
        <v>46726</v>
      </c>
      <c r="C47" s="23">
        <f ca="1">IF(AND(DAY(B47)=5,DAY(B46)=5),B47-B46,IF(DAY(B47)=1," ",B47-B45))</f>
        <v>30</v>
      </c>
      <c r="D47" s="17">
        <f t="shared" ca="1" si="0"/>
        <v>36782.922374429225</v>
      </c>
      <c r="E47" s="18">
        <f t="shared" ca="1" si="8"/>
        <v>33333.333333333336</v>
      </c>
      <c r="F47" s="19">
        <f t="shared" ca="1" si="6"/>
        <v>3449.5890410958855</v>
      </c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1" t="str">
        <f t="shared" si="1"/>
        <v>х</v>
      </c>
      <c r="R47" s="21" t="str">
        <f t="shared" si="2"/>
        <v>х</v>
      </c>
      <c r="S47" s="45">
        <f t="shared" ca="1" si="7"/>
        <v>299999.99999999959</v>
      </c>
      <c r="T47" s="10">
        <f t="shared" ca="1" si="3"/>
        <v>365</v>
      </c>
    </row>
    <row r="48" spans="1:20" x14ac:dyDescent="0.3">
      <c r="A48" s="21">
        <v>29</v>
      </c>
      <c r="B48" s="22">
        <f t="shared" ca="1" si="10"/>
        <v>46757</v>
      </c>
      <c r="C48" s="23">
        <f t="shared" ca="1" si="5"/>
        <v>31</v>
      </c>
      <c r="D48" s="17">
        <f t="shared" ca="1" si="0"/>
        <v>36501.844748858442</v>
      </c>
      <c r="E48" s="18">
        <f t="shared" ca="1" si="8"/>
        <v>33333.333333333336</v>
      </c>
      <c r="F48" s="19">
        <f t="shared" ca="1" si="6"/>
        <v>3168.5114155251099</v>
      </c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1" t="str">
        <f t="shared" si="1"/>
        <v>х</v>
      </c>
      <c r="R48" s="21" t="str">
        <f t="shared" si="2"/>
        <v>х</v>
      </c>
      <c r="S48" s="45">
        <f t="shared" ca="1" si="7"/>
        <v>266666.66666666628</v>
      </c>
      <c r="T48" s="10">
        <f t="shared" ca="1" si="3"/>
        <v>365</v>
      </c>
    </row>
    <row r="49" spans="1:20" x14ac:dyDescent="0.3">
      <c r="A49" s="21">
        <v>30</v>
      </c>
      <c r="B49" s="22">
        <f t="shared" ca="1" si="10"/>
        <v>46788</v>
      </c>
      <c r="C49" s="23">
        <f t="shared" ca="1" si="5"/>
        <v>31</v>
      </c>
      <c r="D49" s="17">
        <f t="shared" ca="1" si="0"/>
        <v>36098.205828779595</v>
      </c>
      <c r="E49" s="18">
        <f t="shared" ca="1" si="8"/>
        <v>33333.333333333336</v>
      </c>
      <c r="F49" s="19">
        <f t="shared" ca="1" si="6"/>
        <v>2764.8724954462614</v>
      </c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1" t="str">
        <f t="shared" si="1"/>
        <v>х</v>
      </c>
      <c r="R49" s="21" t="str">
        <f t="shared" si="2"/>
        <v>х</v>
      </c>
      <c r="S49" s="45">
        <f t="shared" ca="1" si="7"/>
        <v>233333.33333333294</v>
      </c>
      <c r="T49" s="10">
        <f t="shared" ca="1" si="3"/>
        <v>366</v>
      </c>
    </row>
    <row r="50" spans="1:20" x14ac:dyDescent="0.3">
      <c r="A50" s="21">
        <v>31</v>
      </c>
      <c r="B50" s="22">
        <f t="shared" ca="1" si="10"/>
        <v>46817</v>
      </c>
      <c r="C50" s="23">
        <f t="shared" ca="1" si="5"/>
        <v>29</v>
      </c>
      <c r="D50" s="17">
        <f t="shared" ca="1" si="0"/>
        <v>35550.327868852459</v>
      </c>
      <c r="E50" s="18">
        <f t="shared" ca="1" si="8"/>
        <v>33333.333333333336</v>
      </c>
      <c r="F50" s="19">
        <f t="shared" ca="1" si="6"/>
        <v>2216.9945355191212</v>
      </c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1" t="str">
        <f t="shared" si="1"/>
        <v>х</v>
      </c>
      <c r="R50" s="21" t="str">
        <f t="shared" si="2"/>
        <v>х</v>
      </c>
      <c r="S50" s="45">
        <f t="shared" ca="1" si="7"/>
        <v>199999.99999999959</v>
      </c>
      <c r="T50" s="10">
        <f t="shared" ca="1" si="3"/>
        <v>366</v>
      </c>
    </row>
    <row r="51" spans="1:20" x14ac:dyDescent="0.3">
      <c r="A51" s="21">
        <v>32</v>
      </c>
      <c r="B51" s="22">
        <f t="shared" ca="1" si="10"/>
        <v>46848</v>
      </c>
      <c r="C51" s="23">
        <f t="shared" ca="1" si="5"/>
        <v>31</v>
      </c>
      <c r="D51" s="17">
        <f t="shared" ca="1" si="0"/>
        <v>35308.242258652092</v>
      </c>
      <c r="E51" s="18">
        <f t="shared" ca="1" si="8"/>
        <v>33333.333333333336</v>
      </c>
      <c r="F51" s="19">
        <f t="shared" ca="1" si="6"/>
        <v>1974.9089253187562</v>
      </c>
      <c r="G51" s="17"/>
      <c r="H51" s="18"/>
      <c r="I51" s="19"/>
      <c r="J51" s="19"/>
      <c r="K51" s="19"/>
      <c r="L51" s="19"/>
      <c r="M51" s="19"/>
      <c r="N51" s="19"/>
      <c r="O51" s="19"/>
      <c r="P51" s="19"/>
      <c r="Q51" s="21" t="str">
        <f t="shared" si="1"/>
        <v>х</v>
      </c>
      <c r="R51" s="21" t="str">
        <f t="shared" si="2"/>
        <v>х</v>
      </c>
      <c r="S51" s="45">
        <f t="shared" ca="1" si="7"/>
        <v>166666.66666666625</v>
      </c>
      <c r="T51" s="10">
        <f t="shared" ca="1" si="3"/>
        <v>366</v>
      </c>
    </row>
    <row r="52" spans="1:20" x14ac:dyDescent="0.3">
      <c r="A52" s="21">
        <v>33</v>
      </c>
      <c r="B52" s="22">
        <f t="shared" ca="1" si="10"/>
        <v>46878</v>
      </c>
      <c r="C52" s="23">
        <f t="shared" ca="1" si="5"/>
        <v>30</v>
      </c>
      <c r="D52" s="17">
        <f t="shared" ca="1" si="0"/>
        <v>34862.295081967211</v>
      </c>
      <c r="E52" s="18">
        <f t="shared" ca="1" si="8"/>
        <v>33333.333333333336</v>
      </c>
      <c r="F52" s="19">
        <f t="shared" ca="1" si="6"/>
        <v>1528.961748633875</v>
      </c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1" t="str">
        <f t="shared" si="1"/>
        <v>х</v>
      </c>
      <c r="R52" s="21" t="str">
        <f t="shared" si="2"/>
        <v>х</v>
      </c>
      <c r="S52" s="45">
        <f t="shared" ca="1" si="7"/>
        <v>133333.33333333291</v>
      </c>
      <c r="T52" s="10">
        <f t="shared" ca="1" si="3"/>
        <v>366</v>
      </c>
    </row>
    <row r="53" spans="1:20" x14ac:dyDescent="0.3">
      <c r="A53" s="21">
        <v>34</v>
      </c>
      <c r="B53" s="22">
        <f t="shared" ca="1" si="10"/>
        <v>46909</v>
      </c>
      <c r="C53" s="23">
        <f t="shared" ca="1" si="5"/>
        <v>31</v>
      </c>
      <c r="D53" s="17">
        <f t="shared" ca="1" si="0"/>
        <v>34518.278688524588</v>
      </c>
      <c r="E53" s="18">
        <f t="shared" ca="1" si="8"/>
        <v>33333.333333333336</v>
      </c>
      <c r="F53" s="19">
        <f t="shared" ca="1" si="6"/>
        <v>1184.9453551912516</v>
      </c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1" t="str">
        <f t="shared" si="1"/>
        <v>х</v>
      </c>
      <c r="R53" s="21" t="str">
        <f t="shared" si="2"/>
        <v>х</v>
      </c>
      <c r="S53" s="45">
        <f t="shared" ca="1" si="7"/>
        <v>99999.999999999563</v>
      </c>
      <c r="T53" s="10">
        <f t="shared" ca="1" si="3"/>
        <v>366</v>
      </c>
    </row>
    <row r="54" spans="1:20" x14ac:dyDescent="0.3">
      <c r="A54" s="21">
        <v>35</v>
      </c>
      <c r="B54" s="22">
        <f t="shared" ca="1" si="10"/>
        <v>46939</v>
      </c>
      <c r="C54" s="23">
        <f t="shared" ca="1" si="5"/>
        <v>30</v>
      </c>
      <c r="D54" s="17">
        <f t="shared" ca="1" si="0"/>
        <v>34097.81420765027</v>
      </c>
      <c r="E54" s="18">
        <f t="shared" ca="1" si="8"/>
        <v>33333.333333333336</v>
      </c>
      <c r="F54" s="19">
        <f t="shared" ca="1" si="6"/>
        <v>764.48087431693477</v>
      </c>
      <c r="G54" s="19"/>
      <c r="H54" s="19"/>
      <c r="I54" s="20"/>
      <c r="J54" s="20"/>
      <c r="K54" s="20"/>
      <c r="L54" s="20"/>
      <c r="M54" s="20"/>
      <c r="N54" s="20"/>
      <c r="O54" s="20"/>
      <c r="P54" s="20"/>
      <c r="Q54" s="21" t="str">
        <f t="shared" si="1"/>
        <v>х</v>
      </c>
      <c r="R54" s="21" t="str">
        <f t="shared" si="2"/>
        <v>х</v>
      </c>
      <c r="S54" s="45">
        <f t="shared" ca="1" si="7"/>
        <v>66666.66666666622</v>
      </c>
      <c r="T54" s="10">
        <f t="shared" ca="1" si="3"/>
        <v>366</v>
      </c>
    </row>
    <row r="55" spans="1:20" x14ac:dyDescent="0.3">
      <c r="A55" s="21">
        <v>36</v>
      </c>
      <c r="B55" s="22">
        <f t="shared" ref="B55" ca="1" si="11">DATE(YEAR(B54),MONTH(B54)+1,5)</f>
        <v>46970</v>
      </c>
      <c r="C55" s="23">
        <f t="shared" ca="1" si="5"/>
        <v>31</v>
      </c>
      <c r="D55" s="17">
        <f t="shared" ca="1" si="0"/>
        <v>33728.315118397084</v>
      </c>
      <c r="E55" s="18">
        <f t="shared" ca="1" si="8"/>
        <v>33333.333333333336</v>
      </c>
      <c r="F55" s="19">
        <f t="shared" ca="1" si="6"/>
        <v>394.981785063747</v>
      </c>
      <c r="G55" s="19"/>
      <c r="H55" s="19"/>
      <c r="I55" s="20"/>
      <c r="J55" s="20"/>
      <c r="K55" s="20"/>
      <c r="L55" s="20"/>
      <c r="M55" s="20"/>
      <c r="N55" s="20"/>
      <c r="O55" s="20"/>
      <c r="P55" s="20"/>
      <c r="Q55" s="21" t="str">
        <f t="shared" si="1"/>
        <v>х</v>
      </c>
      <c r="R55" s="21" t="str">
        <f t="shared" si="2"/>
        <v>х</v>
      </c>
      <c r="S55" s="45">
        <f t="shared" ca="1" si="7"/>
        <v>33333.333333332885</v>
      </c>
      <c r="T55" s="10">
        <f t="shared" ca="1" si="3"/>
        <v>366</v>
      </c>
    </row>
    <row r="56" spans="1:20" x14ac:dyDescent="0.3">
      <c r="A56" s="24" t="s">
        <v>31</v>
      </c>
      <c r="B56" s="25" t="s">
        <v>32</v>
      </c>
      <c r="C56" s="26"/>
      <c r="D56" s="27">
        <f ca="1">SUM(D18:D22,D24:D30,D32:D55)</f>
        <v>1176602.0635277091</v>
      </c>
      <c r="E56" s="27">
        <f t="shared" ref="E56:F56" ca="1" si="12">SUM(E18:E22,E24:E30,E32:E55)</f>
        <v>1000000.0000000005</v>
      </c>
      <c r="F56" s="27">
        <f t="shared" ca="1" si="12"/>
        <v>176602.06352770908</v>
      </c>
      <c r="G56" s="27">
        <f t="shared" ref="G56:P56" si="13">SUM(G17:G41)</f>
        <v>0</v>
      </c>
      <c r="H56" s="27">
        <f t="shared" si="13"/>
        <v>0</v>
      </c>
      <c r="I56" s="27">
        <f t="shared" si="13"/>
        <v>0</v>
      </c>
      <c r="J56" s="27">
        <f t="shared" si="13"/>
        <v>0</v>
      </c>
      <c r="K56" s="27">
        <f t="shared" si="13"/>
        <v>0</v>
      </c>
      <c r="L56" s="27">
        <f t="shared" si="13"/>
        <v>0</v>
      </c>
      <c r="M56" s="27">
        <f t="shared" si="13"/>
        <v>0</v>
      </c>
      <c r="N56" s="27">
        <f t="shared" si="13"/>
        <v>0</v>
      </c>
      <c r="O56" s="27">
        <f t="shared" si="13"/>
        <v>0</v>
      </c>
      <c r="P56" s="27">
        <f t="shared" si="13"/>
        <v>0</v>
      </c>
      <c r="Q56" s="28">
        <f ca="1">XIRR(D17:D55,B17:B55)</f>
        <v>0.14769349694252018</v>
      </c>
      <c r="R56" s="27">
        <f ca="1">SUM(E56:P56)</f>
        <v>1176602.0635277096</v>
      </c>
      <c r="S56" s="46"/>
    </row>
    <row r="57" spans="1:20" x14ac:dyDescent="0.3">
      <c r="A57" s="8"/>
      <c r="B57" s="9"/>
      <c r="D57" s="1"/>
      <c r="E57" s="1"/>
      <c r="F57" s="1"/>
      <c r="G57" s="1"/>
      <c r="S57" s="47"/>
    </row>
    <row r="58" spans="1:20" x14ac:dyDescent="0.3">
      <c r="A58" s="8"/>
      <c r="B58" s="9"/>
      <c r="D58" s="1"/>
      <c r="E58" s="1"/>
      <c r="F58" s="1"/>
      <c r="G58" s="1"/>
      <c r="S58" s="47"/>
    </row>
    <row r="59" spans="1:20" ht="16.5" customHeight="1" x14ac:dyDescent="0.3">
      <c r="A59" s="48" t="s">
        <v>35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7"/>
    </row>
    <row r="60" spans="1:20" x14ac:dyDescent="0.3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7"/>
    </row>
    <row r="61" spans="1:20" x14ac:dyDescent="0.3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7"/>
    </row>
    <row r="62" spans="1:20" x14ac:dyDescent="0.3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7"/>
    </row>
    <row r="63" spans="1:20" x14ac:dyDescent="0.3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7"/>
    </row>
    <row r="64" spans="1:20" x14ac:dyDescent="0.3">
      <c r="A64" s="8"/>
      <c r="B64" s="9"/>
      <c r="D64" s="1"/>
      <c r="E64" s="1"/>
      <c r="F64" s="1"/>
      <c r="G64" s="1"/>
      <c r="S64" s="47"/>
    </row>
    <row r="65" spans="1:23" x14ac:dyDescent="0.3">
      <c r="A65" s="8"/>
      <c r="B65" s="9"/>
      <c r="D65" s="1"/>
      <c r="E65" s="1"/>
      <c r="F65" s="1"/>
      <c r="G65" s="1"/>
      <c r="S65" s="47"/>
    </row>
    <row r="66" spans="1:23" x14ac:dyDescent="0.3">
      <c r="A66" s="8"/>
      <c r="B66" s="9"/>
      <c r="D66" s="1"/>
      <c r="E66" s="1"/>
      <c r="F66" s="1"/>
      <c r="G66" s="1"/>
      <c r="S66" s="47"/>
    </row>
    <row r="67" spans="1:23" x14ac:dyDescent="0.3">
      <c r="A67" s="8"/>
      <c r="B67" s="9"/>
      <c r="D67" s="1"/>
      <c r="E67" s="1"/>
      <c r="F67" s="1"/>
      <c r="G67" s="1"/>
      <c r="S67" s="47"/>
    </row>
    <row r="68" spans="1:23" s="5" customFormat="1" x14ac:dyDescent="0.3">
      <c r="A68" s="8"/>
      <c r="B68" s="9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47"/>
      <c r="T68" s="10"/>
      <c r="U68" s="2"/>
      <c r="V68" s="2"/>
      <c r="W68" s="2"/>
    </row>
    <row r="69" spans="1:23" s="5" customFormat="1" x14ac:dyDescent="0.3">
      <c r="A69" s="8"/>
      <c r="B69" s="9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47"/>
      <c r="T69" s="10"/>
      <c r="U69" s="2"/>
      <c r="V69" s="2"/>
      <c r="W69" s="2"/>
    </row>
    <row r="70" spans="1:23" s="5" customFormat="1" x14ac:dyDescent="0.3">
      <c r="A70" s="8"/>
      <c r="B70" s="9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47"/>
      <c r="T70" s="10"/>
      <c r="U70" s="2"/>
      <c r="V70" s="2"/>
      <c r="W70" s="2"/>
    </row>
    <row r="71" spans="1:23" s="5" customFormat="1" x14ac:dyDescent="0.3">
      <c r="A71" s="8"/>
      <c r="B71" s="9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47"/>
      <c r="T71" s="10"/>
      <c r="U71" s="2"/>
      <c r="V71" s="2"/>
      <c r="W71" s="2"/>
    </row>
    <row r="72" spans="1:23" s="5" customFormat="1" x14ac:dyDescent="0.3">
      <c r="A72" s="8"/>
      <c r="B72" s="9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47"/>
      <c r="T72" s="10"/>
      <c r="U72" s="2"/>
      <c r="V72" s="2"/>
      <c r="W72" s="2"/>
    </row>
    <row r="73" spans="1:23" s="5" customFormat="1" x14ac:dyDescent="0.3">
      <c r="A73" s="8"/>
      <c r="B73" s="9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47"/>
      <c r="T73" s="10"/>
      <c r="U73" s="2"/>
      <c r="V73" s="2"/>
      <c r="W73" s="2"/>
    </row>
    <row r="74" spans="1:23" s="5" customFormat="1" x14ac:dyDescent="0.3">
      <c r="A74" s="8"/>
      <c r="B74" s="9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0"/>
      <c r="T74" s="10"/>
      <c r="U74" s="2"/>
      <c r="V74" s="2"/>
      <c r="W74" s="2"/>
    </row>
    <row r="75" spans="1:23" s="5" customFormat="1" x14ac:dyDescent="0.3">
      <c r="A75" s="8"/>
      <c r="B75" s="9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0"/>
      <c r="T75" s="10"/>
      <c r="U75" s="2"/>
      <c r="V75" s="2"/>
      <c r="W75" s="2"/>
    </row>
    <row r="76" spans="1:23" s="5" customFormat="1" x14ac:dyDescent="0.3">
      <c r="A76" s="8"/>
      <c r="B76" s="9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0"/>
      <c r="T76" s="10"/>
      <c r="U76" s="2"/>
      <c r="V76" s="2"/>
      <c r="W76" s="2"/>
    </row>
    <row r="77" spans="1:23" s="5" customFormat="1" x14ac:dyDescent="0.3">
      <c r="A77" s="8"/>
      <c r="B77" s="9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0"/>
      <c r="T77" s="10"/>
      <c r="U77" s="2"/>
      <c r="V77" s="2"/>
      <c r="W77" s="2"/>
    </row>
    <row r="78" spans="1:23" s="5" customFormat="1" x14ac:dyDescent="0.3">
      <c r="A78" s="8"/>
      <c r="B78" s="9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0"/>
      <c r="T78" s="10"/>
      <c r="U78" s="2"/>
      <c r="V78" s="2"/>
      <c r="W78" s="2"/>
    </row>
    <row r="79" spans="1:23" s="5" customFormat="1" x14ac:dyDescent="0.3">
      <c r="A79" s="8"/>
      <c r="B79" s="9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0"/>
      <c r="T79" s="10"/>
      <c r="U79" s="2"/>
      <c r="V79" s="2"/>
      <c r="W79" s="2"/>
    </row>
    <row r="80" spans="1:23" s="5" customFormat="1" x14ac:dyDescent="0.3">
      <c r="A80" s="8"/>
      <c r="B80" s="9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0"/>
      <c r="T80" s="10"/>
      <c r="U80" s="2"/>
      <c r="V80" s="2"/>
      <c r="W80" s="2"/>
    </row>
    <row r="81" spans="1:23" s="5" customFormat="1" x14ac:dyDescent="0.3">
      <c r="A81" s="8"/>
      <c r="B81" s="9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0"/>
      <c r="T81" s="10"/>
      <c r="U81" s="2"/>
      <c r="V81" s="2"/>
      <c r="W81" s="2"/>
    </row>
    <row r="82" spans="1:23" s="5" customFormat="1" x14ac:dyDescent="0.3">
      <c r="A82" s="8"/>
      <c r="B82" s="9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0"/>
      <c r="T82" s="10"/>
      <c r="U82" s="2"/>
      <c r="V82" s="2"/>
      <c r="W82" s="2"/>
    </row>
    <row r="83" spans="1:23" s="5" customFormat="1" x14ac:dyDescent="0.3">
      <c r="A83" s="8"/>
      <c r="B83" s="9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0"/>
      <c r="T83" s="10"/>
      <c r="U83" s="2"/>
      <c r="V83" s="2"/>
      <c r="W83" s="2"/>
    </row>
    <row r="84" spans="1:23" x14ac:dyDescent="0.3">
      <c r="A84" s="8"/>
      <c r="B84" s="9"/>
      <c r="D84" s="1"/>
      <c r="E84" s="1"/>
      <c r="F84" s="1"/>
      <c r="G84" s="1"/>
    </row>
    <row r="85" spans="1:23" x14ac:dyDescent="0.3">
      <c r="A85" s="8"/>
      <c r="B85" s="9"/>
      <c r="D85" s="1"/>
      <c r="E85" s="1"/>
      <c r="F85" s="1"/>
      <c r="G85" s="1"/>
    </row>
    <row r="86" spans="1:23" x14ac:dyDescent="0.3">
      <c r="A86" s="8"/>
      <c r="B86" s="9"/>
      <c r="D86" s="1"/>
      <c r="E86" s="1"/>
      <c r="F86" s="1"/>
      <c r="G86" s="1"/>
    </row>
    <row r="87" spans="1:23" x14ac:dyDescent="0.3">
      <c r="A87" s="8"/>
      <c r="B87" s="9"/>
      <c r="D87" s="1"/>
      <c r="E87" s="1"/>
      <c r="F87" s="1"/>
      <c r="G87" s="1"/>
    </row>
    <row r="88" spans="1:23" x14ac:dyDescent="0.3">
      <c r="A88" s="8"/>
      <c r="B88" s="9"/>
      <c r="D88" s="1"/>
      <c r="E88" s="1"/>
      <c r="F88" s="1"/>
      <c r="G88" s="1"/>
    </row>
    <row r="89" spans="1:23" x14ac:dyDescent="0.3">
      <c r="A89" s="8"/>
      <c r="B89" s="9"/>
      <c r="D89" s="1"/>
      <c r="E89" s="1"/>
      <c r="F89" s="1"/>
      <c r="G89" s="1"/>
    </row>
    <row r="90" spans="1:23" x14ac:dyDescent="0.3">
      <c r="A90" s="8"/>
      <c r="B90" s="9"/>
      <c r="D90" s="1"/>
      <c r="E90" s="1"/>
      <c r="F90" s="1"/>
      <c r="G90" s="1"/>
    </row>
    <row r="91" spans="1:23" x14ac:dyDescent="0.3">
      <c r="A91" s="8"/>
      <c r="B91" s="9"/>
      <c r="D91" s="1"/>
      <c r="E91" s="1"/>
      <c r="F91" s="1"/>
      <c r="G91" s="1"/>
    </row>
    <row r="92" spans="1:23" x14ac:dyDescent="0.3">
      <c r="A92" s="8"/>
      <c r="B92" s="8"/>
      <c r="G92" s="1"/>
    </row>
    <row r="93" spans="1:23" x14ac:dyDescent="0.3">
      <c r="A93" s="8"/>
      <c r="B93" s="8"/>
    </row>
    <row r="94" spans="1:23" x14ac:dyDescent="0.3">
      <c r="A94" s="8"/>
      <c r="B94" s="8"/>
    </row>
    <row r="95" spans="1:23" x14ac:dyDescent="0.3">
      <c r="A95" s="8"/>
      <c r="B95" s="8"/>
    </row>
    <row r="96" spans="1:23" x14ac:dyDescent="0.3">
      <c r="A96" s="8"/>
      <c r="B96" s="8"/>
    </row>
    <row r="97" spans="1:23" s="1" customFormat="1" x14ac:dyDescent="0.3">
      <c r="A97" s="8"/>
      <c r="B97" s="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0"/>
      <c r="T97" s="10"/>
      <c r="U97" s="2"/>
      <c r="V97" s="2"/>
      <c r="W97" s="2"/>
    </row>
    <row r="98" spans="1:23" s="1" customFormat="1" x14ac:dyDescent="0.3">
      <c r="A98" s="8"/>
      <c r="B98" s="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0"/>
      <c r="T98" s="10"/>
      <c r="U98" s="2"/>
      <c r="V98" s="2"/>
      <c r="W98" s="2"/>
    </row>
    <row r="99" spans="1:23" s="1" customFormat="1" x14ac:dyDescent="0.3">
      <c r="A99" s="8"/>
      <c r="B99" s="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0"/>
      <c r="T99" s="10"/>
      <c r="U99" s="2"/>
      <c r="V99" s="2"/>
      <c r="W99" s="2"/>
    </row>
    <row r="100" spans="1:23" s="1" customFormat="1" x14ac:dyDescent="0.3">
      <c r="A100" s="8"/>
      <c r="B100" s="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0"/>
      <c r="T100" s="10"/>
      <c r="U100" s="2"/>
      <c r="V100" s="2"/>
      <c r="W100" s="2"/>
    </row>
    <row r="101" spans="1:23" s="1" customFormat="1" x14ac:dyDescent="0.3">
      <c r="A101" s="8"/>
      <c r="B101" s="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0"/>
      <c r="T101" s="10"/>
      <c r="U101" s="2"/>
      <c r="V101" s="2"/>
      <c r="W101" s="2"/>
    </row>
    <row r="102" spans="1:23" s="1" customFormat="1" x14ac:dyDescent="0.3">
      <c r="A102" s="8"/>
      <c r="B102" s="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0"/>
      <c r="T102" s="10"/>
      <c r="U102" s="2"/>
      <c r="V102" s="2"/>
      <c r="W102" s="2"/>
    </row>
    <row r="103" spans="1:23" s="1" customFormat="1" x14ac:dyDescent="0.3">
      <c r="A103" s="8"/>
      <c r="B103" s="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0"/>
      <c r="T103" s="10"/>
      <c r="U103" s="2"/>
      <c r="V103" s="2"/>
      <c r="W103" s="2"/>
    </row>
  </sheetData>
  <sheetProtection algorithmName="SHA-512" hashValue="RxFqJnabgDhQrJ45jYiH0woNATEP6G0VkleW4A5q/aaRvM6yaVToNl4Dc0MGvfe3JhjoALrWjYmCFMrt7jJhaA==" saltValue="SuRCTGHQOm/4oq5cn5gxkg==" spinCount="100000" sheet="1" objects="1" scenarios="1"/>
  <protectedRanges>
    <protectedRange sqref="D3" name="Диапазон1"/>
  </protectedRanges>
  <mergeCells count="23">
    <mergeCell ref="A59:R63"/>
    <mergeCell ref="E13:E15"/>
    <mergeCell ref="F13:F15"/>
    <mergeCell ref="G13:P13"/>
    <mergeCell ref="G14:J14"/>
    <mergeCell ref="K14:L14"/>
    <mergeCell ref="M14:P14"/>
    <mergeCell ref="A7:C7"/>
    <mergeCell ref="A9:C9"/>
    <mergeCell ref="A11:R11"/>
    <mergeCell ref="A12:A15"/>
    <mergeCell ref="B12:B15"/>
    <mergeCell ref="C12:C15"/>
    <mergeCell ref="D12:D15"/>
    <mergeCell ref="E12:P12"/>
    <mergeCell ref="Q12:Q15"/>
    <mergeCell ref="R12:R15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Кредит_бакалавр_36 місяців</vt:lpstr>
      <vt:lpstr>Кредит_бакалавр_48 місяців</vt:lpstr>
      <vt:lpstr>Кредит_бакалавр_60 місяців</vt:lpstr>
      <vt:lpstr>Кредит_магістр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Yaroshenko</dc:creator>
  <cp:lastModifiedBy>Serhii Yaroshenko</cp:lastModifiedBy>
  <dcterms:created xsi:type="dcterms:W3CDTF">2024-02-27T09:33:02Z</dcterms:created>
  <dcterms:modified xsi:type="dcterms:W3CDTF">2025-08-01T07:05:18Z</dcterms:modified>
</cp:coreProperties>
</file>